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9095" windowHeight="8160" activeTab="0"/>
  </bookViews>
  <sheets>
    <sheet name="Q1-Q10" sheetId="1" r:id="rId1"/>
    <sheet name="Q11 - Q20" sheetId="2" r:id="rId2"/>
    <sheet name="Q21-Q30" sheetId="3" r:id="rId3"/>
    <sheet name="Q31-Q40" sheetId="4" r:id="rId4"/>
  </sheets>
  <definedNames>
    <definedName name="_xlnm.Print_Area" localSheetId="1">'Q11 - Q20'!$A$1:$AG$69</definedName>
    <definedName name="_xlnm.Print_Area" localSheetId="0">'Q1-Q10'!$A$1:$AG$68</definedName>
    <definedName name="_xlnm.Print_Area" localSheetId="2">'Q21-Q30'!$A$1:$AG$69</definedName>
    <definedName name="_xlnm.Print_Area" localSheetId="3">'Q31-Q40'!$A$1:$AG$68</definedName>
  </definedNames>
  <calcPr fullCalcOnLoad="1"/>
</workbook>
</file>

<file path=xl/sharedStrings.xml><?xml version="1.0" encoding="utf-8"?>
<sst xmlns="http://schemas.openxmlformats.org/spreadsheetml/2006/main" count="239" uniqueCount="165">
  <si>
    <t>x</t>
  </si>
  <si>
    <t>answer</t>
  </si>
  <si>
    <t>+</t>
  </si>
  <si>
    <t>=</t>
  </si>
  <si>
    <t>cm</t>
  </si>
  <si>
    <t>Days</t>
  </si>
  <si>
    <t>Monday</t>
  </si>
  <si>
    <t>Tuesday</t>
  </si>
  <si>
    <t>Wednesday</t>
  </si>
  <si>
    <t>Thursday</t>
  </si>
  <si>
    <t>Friday</t>
  </si>
  <si>
    <t>Number of Pupils</t>
  </si>
  <si>
    <t>Blue</t>
  </si>
  <si>
    <t>Green</t>
  </si>
  <si>
    <t>£</t>
  </si>
  <si>
    <t>Q16.   Add</t>
  </si>
  <si>
    <t>Q18.  Calculate the perimeter of the rectangle.</t>
  </si>
  <si>
    <t>Q21.   Calculate</t>
  </si>
  <si>
    <t>Vanilla</t>
  </si>
  <si>
    <t>Strawberry</t>
  </si>
  <si>
    <t>Mint</t>
  </si>
  <si>
    <t>Chocolate</t>
  </si>
  <si>
    <t>Raspberry</t>
  </si>
  <si>
    <t xml:space="preserve">     How many ice creams were sold altogether.</t>
  </si>
  <si>
    <t xml:space="preserve">     How many fewer chocolate ice creams were sold </t>
  </si>
  <si>
    <t xml:space="preserve">     than strawberry</t>
  </si>
  <si>
    <t>Black</t>
  </si>
  <si>
    <t>White</t>
  </si>
  <si>
    <t xml:space="preserve">     How many more green than red cars were sold.</t>
  </si>
  <si>
    <t xml:space="preserve">     How many fewer black than blue cars were sold. </t>
  </si>
  <si>
    <t xml:space="preserve">     How many cars were sold altogether.</t>
  </si>
  <si>
    <t>Q31.   Calculate</t>
  </si>
  <si>
    <t>o</t>
  </si>
  <si>
    <t>a</t>
  </si>
  <si>
    <t>b</t>
  </si>
  <si>
    <t>pm</t>
  </si>
  <si>
    <t>Q30.   The data shows the colour of cars sold one month.</t>
  </si>
  <si>
    <t>ü</t>
  </si>
  <si>
    <t>Q1.   Subtract</t>
  </si>
  <si>
    <t>from</t>
  </si>
  <si>
    <t xml:space="preserve">Q5.   From </t>
  </si>
  <si>
    <t>subtract</t>
  </si>
  <si>
    <t xml:space="preserve">Q6.   What is three quarters of </t>
  </si>
  <si>
    <t>Q4.   Georgia walks</t>
  </si>
  <si>
    <t>metres to and from school.</t>
  </si>
  <si>
    <t>metres</t>
  </si>
  <si>
    <t xml:space="preserve">Q7.   Divide </t>
  </si>
  <si>
    <t>÷</t>
  </si>
  <si>
    <t>Q11.   What is 1 less than</t>
  </si>
  <si>
    <t xml:space="preserve">Q13.  </t>
  </si>
  <si>
    <t xml:space="preserve">metres of wood is cut from a  </t>
  </si>
  <si>
    <t>metre length.</t>
  </si>
  <si>
    <t>How much wood is left  ?</t>
  </si>
  <si>
    <t>of</t>
  </si>
  <si>
    <t>Q14.</t>
  </si>
  <si>
    <r>
      <t>Q15. Find the size of b</t>
    </r>
    <r>
      <rPr>
        <vertAlign val="superscript"/>
        <sz val="11"/>
        <color indexed="8"/>
        <rFont val="Calibri"/>
        <family val="2"/>
      </rPr>
      <t>o</t>
    </r>
    <r>
      <rPr>
        <sz val="11"/>
        <color theme="1"/>
        <rFont val="Calibri"/>
        <family val="2"/>
      </rPr>
      <t xml:space="preserve"> </t>
    </r>
  </si>
  <si>
    <t xml:space="preserve">Q24.   A coffee machine sold </t>
  </si>
  <si>
    <t>and</t>
  </si>
  <si>
    <t xml:space="preserve">in April. </t>
  </si>
  <si>
    <t>How many cups were sold in total in March and April.</t>
  </si>
  <si>
    <t>Q12.   Round to the nearest hundred.</t>
  </si>
  <si>
    <t>cups</t>
  </si>
  <si>
    <t xml:space="preserve">Q34. </t>
  </si>
  <si>
    <t>an hour</t>
  </si>
  <si>
    <t>Q32.   What number comes next</t>
  </si>
  <si>
    <t>?</t>
  </si>
  <si>
    <t>Q28.  Calculate the perimeter of this shape.</t>
  </si>
  <si>
    <r>
      <t xml:space="preserve">Q8.  Find a rule connecting the cost £ </t>
    </r>
    <r>
      <rPr>
        <b/>
        <sz val="11"/>
        <color indexed="10"/>
        <rFont val="Comic Sans MS"/>
        <family val="4"/>
      </rPr>
      <t>C</t>
    </r>
  </si>
  <si>
    <r>
      <t xml:space="preserve">Cost £ </t>
    </r>
    <r>
      <rPr>
        <b/>
        <sz val="11"/>
        <color indexed="10"/>
        <rFont val="Comic Sans MS"/>
        <family val="4"/>
      </rPr>
      <t>C</t>
    </r>
  </si>
  <si>
    <t>C</t>
  </si>
  <si>
    <t>less than</t>
  </si>
  <si>
    <t>more than</t>
  </si>
  <si>
    <t>Absent days</t>
  </si>
  <si>
    <t>Q9.  The table shows the number of pupils absent in 1B Maths class</t>
  </si>
  <si>
    <t xml:space="preserve">over the period of one month. </t>
  </si>
  <si>
    <t>days.</t>
  </si>
  <si>
    <r>
      <t xml:space="preserve">How  many  pupils  have  been  absent  </t>
    </r>
    <r>
      <rPr>
        <b/>
        <sz val="11"/>
        <color indexed="8"/>
        <rFont val="Calibri"/>
        <family val="2"/>
      </rPr>
      <t>more than</t>
    </r>
  </si>
  <si>
    <t>Noon</t>
  </si>
  <si>
    <t>1pm</t>
  </si>
  <si>
    <t>2pm</t>
  </si>
  <si>
    <t>3pm</t>
  </si>
  <si>
    <t>4pm</t>
  </si>
  <si>
    <t>5pm</t>
  </si>
  <si>
    <t>6pm</t>
  </si>
  <si>
    <t>7pm</t>
  </si>
  <si>
    <t>8pm</t>
  </si>
  <si>
    <t>9pm</t>
  </si>
  <si>
    <t>10pm</t>
  </si>
  <si>
    <t>11pm</t>
  </si>
  <si>
    <t>Q10.   Data was collected on the temperature between noon and 11 pm.</t>
  </si>
  <si>
    <r>
      <rPr>
        <vertAlign val="superscript"/>
        <sz val="11"/>
        <color indexed="8"/>
        <rFont val="Calibri"/>
        <family val="2"/>
      </rPr>
      <t>o</t>
    </r>
    <r>
      <rPr>
        <sz val="11"/>
        <color theme="1"/>
        <rFont val="Calibri"/>
        <family val="2"/>
      </rPr>
      <t>C</t>
    </r>
  </si>
  <si>
    <t>How many times was the temperature above</t>
  </si>
  <si>
    <t>How many times was the temperature below</t>
  </si>
  <si>
    <t>How many times was the temprature</t>
  </si>
  <si>
    <t>or more</t>
  </si>
  <si>
    <t xml:space="preserve">Q3.  A bus has </t>
  </si>
  <si>
    <t>are women.</t>
  </si>
  <si>
    <t>How many women on the bus ?</t>
  </si>
  <si>
    <t xml:space="preserve">people on it. </t>
  </si>
  <si>
    <t>Q19.  The set of scales is balanced.</t>
  </si>
  <si>
    <t>Each box on the left hand side has the same weight.</t>
  </si>
  <si>
    <t>What is the weight of each box.</t>
  </si>
  <si>
    <t xml:space="preserve">     How many  mint were sold.</t>
  </si>
  <si>
    <t>Red</t>
  </si>
  <si>
    <t>Q25.   In a sale a CD is reduced from £</t>
  </si>
  <si>
    <t>to £</t>
  </si>
  <si>
    <t xml:space="preserve">     How much would you save if you bought</t>
  </si>
  <si>
    <t>CD's.</t>
  </si>
  <si>
    <t xml:space="preserve"> How much does he pay?</t>
  </si>
  <si>
    <t>He has to pay    £</t>
  </si>
  <si>
    <t>per £</t>
  </si>
  <si>
    <t>Q23.  Kerr insures his iPod.   It is valued at   £</t>
  </si>
  <si>
    <t>Q26.  Fill in missing number</t>
  </si>
  <si>
    <t>cups in March</t>
  </si>
  <si>
    <t>Q29.  Complete the table with it fraction in its simplest form.</t>
  </si>
  <si>
    <t>Decimal Value</t>
  </si>
  <si>
    <t>Fraction Value</t>
  </si>
  <si>
    <t>Q22.   Change to 12 hour clock</t>
  </si>
  <si>
    <t>hrs</t>
  </si>
  <si>
    <t xml:space="preserve">Q27.   How many pieces of </t>
  </si>
  <si>
    <t>m rope can be made from</t>
  </si>
  <si>
    <t>m  answer</t>
  </si>
  <si>
    <t>pieces</t>
  </si>
  <si>
    <t>Medals</t>
  </si>
  <si>
    <t>Gold</t>
  </si>
  <si>
    <t>Silver</t>
  </si>
  <si>
    <t>Bronze</t>
  </si>
  <si>
    <t>Q39.  The table shows medals won by the UK over 5 year.</t>
  </si>
  <si>
    <t>How many more silver than gold were won.</t>
  </si>
  <si>
    <t>more silver</t>
  </si>
  <si>
    <t>Q40.   The line graph shows the sales of blue and red cars for a company over 5 days.</t>
  </si>
  <si>
    <t xml:space="preserve">     How many blue cars  were  sold  on</t>
  </si>
  <si>
    <t xml:space="preserve">     How many red cars  were  sold  on</t>
  </si>
  <si>
    <t xml:space="preserve">     How many more blue than red were sold altogether.</t>
  </si>
  <si>
    <t>North</t>
  </si>
  <si>
    <t>North East</t>
  </si>
  <si>
    <t>East</t>
  </si>
  <si>
    <t>South</t>
  </si>
  <si>
    <t>South East</t>
  </si>
  <si>
    <t>South West</t>
  </si>
  <si>
    <t>West</t>
  </si>
  <si>
    <t>North West</t>
  </si>
  <si>
    <t>Q38.  Write down the direction in words. (e.g. North East)</t>
  </si>
  <si>
    <t>Bearing of</t>
  </si>
  <si>
    <t>Q35.   Amy is younger than Chris who is</t>
  </si>
  <si>
    <t>years old.</t>
  </si>
  <si>
    <t>Chris's age.</t>
  </si>
  <si>
    <t>How old is Amy now ?</t>
  </si>
  <si>
    <t>years old</t>
  </si>
  <si>
    <t>years ago,  Amy  was</t>
  </si>
  <si>
    <t>Q33.  Round to the nearest hundred</t>
  </si>
  <si>
    <r>
      <t>Q36.   Find b</t>
    </r>
    <r>
      <rPr>
        <vertAlign val="superscript"/>
        <sz val="11"/>
        <rFont val="Calibri"/>
        <family val="2"/>
      </rPr>
      <t>o</t>
    </r>
  </si>
  <si>
    <t>Q37.  A toy cost £</t>
  </si>
  <si>
    <t>. What change do you get from £</t>
  </si>
  <si>
    <r>
      <rPr>
        <sz val="14"/>
        <color indexed="8"/>
        <rFont val="Comic Sans MS"/>
        <family val="4"/>
      </rPr>
      <t xml:space="preserve">Level D Type Questions </t>
    </r>
    <r>
      <rPr>
        <sz val="12"/>
        <color indexed="8"/>
        <rFont val="Comic Sans MS"/>
        <family val="4"/>
      </rPr>
      <t xml:space="preserve">                                                                                                              </t>
    </r>
    <r>
      <rPr>
        <sz val="9"/>
        <color indexed="8"/>
        <rFont val="Calibri"/>
        <family val="2"/>
      </rPr>
      <t>Created by Mr. Lafferty@mathsrevision.com</t>
    </r>
  </si>
  <si>
    <r>
      <rPr>
        <sz val="14"/>
        <rFont val="Comic Sans MS"/>
        <family val="4"/>
      </rPr>
      <t xml:space="preserve">Level D Type Questions </t>
    </r>
    <r>
      <rPr>
        <sz val="12"/>
        <rFont val="Comic Sans MS"/>
        <family val="4"/>
      </rPr>
      <t xml:space="preserve">                                                                                                               </t>
    </r>
    <r>
      <rPr>
        <sz val="9"/>
        <rFont val="Calibri"/>
        <family val="2"/>
      </rPr>
      <t>Created by Mr. Lafferty@mathsrevision.com</t>
    </r>
  </si>
  <si>
    <t>How much in total does she walk in</t>
  </si>
  <si>
    <t>days at school.</t>
  </si>
  <si>
    <r>
      <t xml:space="preserve">and the number of newspapers </t>
    </r>
    <r>
      <rPr>
        <b/>
        <sz val="11"/>
        <color indexed="10"/>
        <rFont val="Comic Sans MS"/>
        <family val="4"/>
      </rPr>
      <t>N</t>
    </r>
    <r>
      <rPr>
        <sz val="11"/>
        <color theme="1"/>
        <rFont val="Calibri"/>
        <family val="2"/>
      </rPr>
      <t xml:space="preserve"> bought.</t>
    </r>
  </si>
  <si>
    <r>
      <t xml:space="preserve">Number of newspapers </t>
    </r>
    <r>
      <rPr>
        <b/>
        <sz val="11"/>
        <color indexed="10"/>
        <rFont val="Comic Sans MS"/>
        <family val="4"/>
      </rPr>
      <t>N</t>
    </r>
  </si>
  <si>
    <t>N</t>
  </si>
  <si>
    <t>Q2.   Round the the nearest hundred</t>
  </si>
  <si>
    <t xml:space="preserve">Q17.  Round to the nearest whole number </t>
  </si>
  <si>
    <t>Q20.   The data shows the type of ice creams sold over a week.</t>
  </si>
  <si>
    <r>
      <t xml:space="preserve">Mixed Type Questions                                                                                               </t>
    </r>
    <r>
      <rPr>
        <sz val="9"/>
        <color indexed="8"/>
        <rFont val="Calibri"/>
        <family val="2"/>
      </rPr>
      <t>Created by Mr. Lafferty@mathsrevision.com</t>
    </r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</si>
</sst>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0.0000"/>
    <numFmt numFmtId="166" formatCode="0.00000"/>
    <numFmt numFmtId="167" formatCode="0.000000"/>
    <numFmt numFmtId="168" formatCode="0.0"/>
    <numFmt numFmtId="169" formatCode="&quot;£&quot;#,##0.00"/>
    <numFmt numFmtId="170" formatCode="[$-809]dd\ mmmm\ yyyy"/>
    <numFmt numFmtId="171" formatCode="#\ ?/2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name val="Comic Sans MS"/>
      <family val="4"/>
    </font>
    <font>
      <sz val="11"/>
      <name val="Comic Sans MS"/>
      <family val="4"/>
    </font>
    <font>
      <b/>
      <sz val="11"/>
      <color indexed="10"/>
      <name val="Comic Sans MS"/>
      <family val="4"/>
    </font>
    <font>
      <sz val="9"/>
      <color indexed="8"/>
      <name val="Calibri"/>
      <family val="2"/>
    </font>
    <font>
      <sz val="14"/>
      <color indexed="8"/>
      <name val="Comic Sans MS"/>
      <family val="4"/>
    </font>
    <font>
      <sz val="12"/>
      <color indexed="8"/>
      <name val="Comic Sans MS"/>
      <family val="4"/>
    </font>
    <font>
      <vertAlign val="superscript"/>
      <sz val="11"/>
      <name val="Calibri"/>
      <family val="2"/>
    </font>
    <font>
      <sz val="14"/>
      <name val="Comic Sans MS"/>
      <family val="4"/>
    </font>
    <font>
      <sz val="9"/>
      <name val="Calibri"/>
      <family val="2"/>
    </font>
    <font>
      <sz val="20"/>
      <name val="Comic Sans MS"/>
      <family val="4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8"/>
      <name val="Comic Sans MS"/>
      <family val="4"/>
    </font>
    <font>
      <b/>
      <sz val="11"/>
      <color indexed="8"/>
      <name val="Comic Sans MS"/>
      <family val="4"/>
    </font>
    <font>
      <sz val="11"/>
      <name val="Calibri"/>
      <family val="2"/>
    </font>
    <font>
      <b/>
      <sz val="11"/>
      <name val="Calibri"/>
      <family val="2"/>
    </font>
    <font>
      <sz val="11"/>
      <color indexed="9"/>
      <name val="Wingdings"/>
      <family val="0"/>
    </font>
    <font>
      <sz val="11"/>
      <color indexed="10"/>
      <name val="Wingdings"/>
      <family val="0"/>
    </font>
    <font>
      <sz val="9"/>
      <color indexed="8"/>
      <name val="Comic Sans MS"/>
      <family val="0"/>
    </font>
    <font>
      <sz val="8"/>
      <color indexed="8"/>
      <name val="Comic Sans MS"/>
      <family val="0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b/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vertAlign val="superscript"/>
      <sz val="11"/>
      <color theme="1"/>
      <name val="Calibri"/>
      <family val="2"/>
    </font>
    <font>
      <sz val="11"/>
      <color theme="1"/>
      <name val="Comic Sans MS"/>
      <family val="4"/>
    </font>
    <font>
      <b/>
      <sz val="11"/>
      <color theme="1"/>
      <name val="Comic Sans MS"/>
      <family val="4"/>
    </font>
    <font>
      <sz val="11"/>
      <color theme="0"/>
      <name val="Wingdings"/>
      <family val="0"/>
    </font>
    <font>
      <sz val="11"/>
      <color rgb="FFFF0000"/>
      <name val="Wingdings"/>
      <family val="0"/>
    </font>
    <font>
      <sz val="14"/>
      <color theme="1"/>
      <name val="Comic Sans MS"/>
      <family val="4"/>
    </font>
    <font>
      <sz val="12"/>
      <color theme="1"/>
      <name val="Comic Sans MS"/>
      <family val="4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ck"/>
      <top style="thick"/>
      <bottom style="thick"/>
    </border>
    <border>
      <left style="medium"/>
      <right style="medium"/>
      <top style="medium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13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41" fillId="0" borderId="0" xfId="0" applyFont="1" applyAlignment="1" applyProtection="1">
      <alignment/>
      <protection/>
    </xf>
    <xf numFmtId="168" fontId="41" fillId="0" borderId="0" xfId="0" applyNumberFormat="1" applyFont="1" applyAlignment="1" applyProtection="1">
      <alignment/>
      <protection/>
    </xf>
    <xf numFmtId="1" fontId="41" fillId="0" borderId="0" xfId="0" applyNumberFormat="1" applyFont="1" applyAlignment="1" applyProtection="1">
      <alignment/>
      <protection/>
    </xf>
    <xf numFmtId="2" fontId="41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57" fillId="0" borderId="0" xfId="0" applyFont="1" applyAlignment="1" applyProtection="1">
      <alignment/>
      <protection/>
    </xf>
    <xf numFmtId="0" fontId="41" fillId="0" borderId="0" xfId="0" applyFont="1" applyAlignment="1" applyProtection="1">
      <alignment/>
      <protection/>
    </xf>
    <xf numFmtId="0" fontId="41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58" fillId="0" borderId="0" xfId="0" applyFont="1" applyFill="1" applyBorder="1" applyAlignment="1" applyProtection="1">
      <alignment/>
      <protection/>
    </xf>
    <xf numFmtId="0" fontId="58" fillId="0" borderId="0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165" fontId="0" fillId="0" borderId="0" xfId="0" applyNumberFormat="1" applyFont="1" applyAlignment="1" applyProtection="1">
      <alignment/>
      <protection/>
    </xf>
    <xf numFmtId="12" fontId="0" fillId="0" borderId="0" xfId="0" applyNumberFormat="1" applyFont="1" applyAlignment="1" applyProtection="1">
      <alignment horizontal="center"/>
      <protection/>
    </xf>
    <xf numFmtId="0" fontId="0" fillId="0" borderId="0" xfId="0" applyNumberFormat="1" applyFont="1" applyAlignment="1" applyProtection="1">
      <alignment horizontal="center"/>
      <protection/>
    </xf>
    <xf numFmtId="2" fontId="0" fillId="0" borderId="0" xfId="0" applyNumberFormat="1" applyFont="1" applyAlignment="1" applyProtection="1">
      <alignment/>
      <protection/>
    </xf>
    <xf numFmtId="1" fontId="0" fillId="0" borderId="0" xfId="0" applyNumberFormat="1" applyFont="1" applyAlignment="1" applyProtection="1">
      <alignment horizontal="center"/>
      <protection/>
    </xf>
    <xf numFmtId="0" fontId="59" fillId="0" borderId="0" xfId="0" applyFont="1" applyAlignment="1" applyProtection="1">
      <alignment horizontal="center"/>
      <protection/>
    </xf>
    <xf numFmtId="168" fontId="0" fillId="0" borderId="0" xfId="0" applyNumberFormat="1" applyFont="1" applyAlignment="1" applyProtection="1">
      <alignment horizontal="center"/>
      <protection/>
    </xf>
    <xf numFmtId="4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Fill="1" applyBorder="1" applyAlignment="1" applyProtection="1">
      <alignment/>
      <protection/>
    </xf>
    <xf numFmtId="0" fontId="58" fillId="0" borderId="10" xfId="0" applyFont="1" applyBorder="1" applyAlignment="1" applyProtection="1">
      <alignment horizontal="center"/>
      <protection/>
    </xf>
    <xf numFmtId="1" fontId="58" fillId="0" borderId="0" xfId="0" applyNumberFormat="1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left"/>
      <protection/>
    </xf>
    <xf numFmtId="0" fontId="31" fillId="0" borderId="0" xfId="0" applyFont="1" applyAlignment="1" applyProtection="1">
      <alignment/>
      <protection/>
    </xf>
    <xf numFmtId="0" fontId="31" fillId="0" borderId="0" xfId="0" applyFont="1" applyAlignment="1" applyProtection="1">
      <alignment horizontal="center"/>
      <protection/>
    </xf>
    <xf numFmtId="0" fontId="31" fillId="0" borderId="0" xfId="0" applyFont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/>
      <protection/>
    </xf>
    <xf numFmtId="0" fontId="31" fillId="0" borderId="0" xfId="0" applyFont="1" applyAlignment="1" applyProtection="1">
      <alignment/>
      <protection/>
    </xf>
    <xf numFmtId="1" fontId="5" fillId="0" borderId="0" xfId="0" applyNumberFormat="1" applyFont="1" applyBorder="1" applyAlignment="1" applyProtection="1">
      <alignment horizontal="center"/>
      <protection/>
    </xf>
    <xf numFmtId="0" fontId="10" fillId="0" borderId="0" xfId="0" applyFont="1" applyAlignment="1" applyProtection="1">
      <alignment/>
      <protection/>
    </xf>
    <xf numFmtId="4" fontId="31" fillId="0" borderId="0" xfId="0" applyNumberFormat="1" applyFont="1" applyAlignment="1" applyProtection="1">
      <alignment/>
      <protection/>
    </xf>
    <xf numFmtId="1" fontId="31" fillId="0" borderId="0" xfId="0" applyNumberFormat="1" applyFont="1" applyAlignment="1" applyProtection="1">
      <alignment horizontal="center"/>
      <protection/>
    </xf>
    <xf numFmtId="2" fontId="31" fillId="0" borderId="0" xfId="0" applyNumberFormat="1" applyFont="1" applyAlignment="1" applyProtection="1">
      <alignment/>
      <protection/>
    </xf>
    <xf numFmtId="0" fontId="31" fillId="0" borderId="0" xfId="0" applyFont="1" applyBorder="1" applyAlignment="1" applyProtection="1">
      <alignment vertical="center"/>
      <protection/>
    </xf>
    <xf numFmtId="0" fontId="31" fillId="0" borderId="0" xfId="0" applyFont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/>
      <protection/>
    </xf>
    <xf numFmtId="0" fontId="31" fillId="0" borderId="11" xfId="0" applyFont="1" applyBorder="1" applyAlignment="1" applyProtection="1">
      <alignment horizontal="center"/>
      <protection/>
    </xf>
    <xf numFmtId="0" fontId="32" fillId="0" borderId="11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0" fillId="0" borderId="19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9" xfId="0" applyFont="1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11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/>
      <protection/>
    </xf>
    <xf numFmtId="0" fontId="0" fillId="0" borderId="20" xfId="0" applyBorder="1" applyAlignment="1" applyProtection="1">
      <alignment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2" fontId="0" fillId="0" borderId="20" xfId="0" applyNumberFormat="1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0" fillId="0" borderId="21" xfId="0" applyFont="1" applyBorder="1" applyAlignment="1" applyProtection="1">
      <alignment horizontal="center"/>
      <protection/>
    </xf>
    <xf numFmtId="0" fontId="55" fillId="0" borderId="0" xfId="0" applyFont="1" applyAlignment="1" applyProtection="1">
      <alignment horizontal="center"/>
      <protection/>
    </xf>
    <xf numFmtId="0" fontId="55" fillId="0" borderId="0" xfId="0" applyFont="1" applyAlignment="1" applyProtection="1">
      <alignment/>
      <protection/>
    </xf>
    <xf numFmtId="0" fontId="0" fillId="33" borderId="22" xfId="0" applyFont="1" applyFill="1" applyBorder="1" applyAlignment="1" applyProtection="1">
      <alignment/>
      <protection/>
    </xf>
    <xf numFmtId="0" fontId="0" fillId="33" borderId="23" xfId="0" applyFont="1" applyFill="1" applyBorder="1" applyAlignment="1" applyProtection="1">
      <alignment/>
      <protection/>
    </xf>
    <xf numFmtId="0" fontId="0" fillId="33" borderId="24" xfId="0" applyFont="1" applyFill="1" applyBorder="1" applyAlignment="1" applyProtection="1">
      <alignment/>
      <protection/>
    </xf>
    <xf numFmtId="0" fontId="0" fillId="0" borderId="25" xfId="0" applyFont="1" applyBorder="1" applyAlignment="1" applyProtection="1">
      <alignment/>
      <protection/>
    </xf>
    <xf numFmtId="0" fontId="0" fillId="0" borderId="26" xfId="0" applyFont="1" applyBorder="1" applyAlignment="1" applyProtection="1">
      <alignment/>
      <protection/>
    </xf>
    <xf numFmtId="0" fontId="60" fillId="0" borderId="0" xfId="0" applyFont="1" applyAlignment="1" applyProtection="1">
      <alignment horizontal="center"/>
      <protection/>
    </xf>
    <xf numFmtId="1" fontId="41" fillId="0" borderId="0" xfId="0" applyNumberFormat="1" applyFont="1" applyAlignment="1" applyProtection="1">
      <alignment horizontal="center"/>
      <protection/>
    </xf>
    <xf numFmtId="12" fontId="0" fillId="0" borderId="0" xfId="0" applyNumberFormat="1" applyFont="1" applyAlignment="1" applyProtection="1">
      <alignment horizontal="left"/>
      <protection/>
    </xf>
    <xf numFmtId="0" fontId="0" fillId="0" borderId="0" xfId="0" applyNumberFormat="1" applyAlignment="1" applyProtection="1">
      <alignment horizontal="left"/>
      <protection/>
    </xf>
    <xf numFmtId="0" fontId="0" fillId="0" borderId="18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27" xfId="0" applyFont="1" applyBorder="1" applyAlignment="1" applyProtection="1">
      <alignment/>
      <protection/>
    </xf>
    <xf numFmtId="0" fontId="0" fillId="34" borderId="24" xfId="0" applyFont="1" applyFill="1" applyBorder="1" applyAlignment="1" applyProtection="1">
      <alignment/>
      <protection/>
    </xf>
    <xf numFmtId="0" fontId="0" fillId="34" borderId="28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24" xfId="0" applyFont="1" applyBorder="1" applyAlignment="1" applyProtection="1">
      <alignment horizontal="center"/>
      <protection/>
    </xf>
    <xf numFmtId="0" fontId="0" fillId="0" borderId="28" xfId="0" applyFont="1" applyBorder="1" applyAlignment="1" applyProtection="1">
      <alignment horizontal="center"/>
      <protection/>
    </xf>
    <xf numFmtId="1" fontId="0" fillId="0" borderId="24" xfId="0" applyNumberFormat="1" applyFont="1" applyBorder="1" applyAlignment="1" applyProtection="1">
      <alignment horizontal="center"/>
      <protection/>
    </xf>
    <xf numFmtId="0" fontId="41" fillId="0" borderId="0" xfId="0" applyFont="1" applyAlignment="1" applyProtection="1">
      <alignment horizontal="center"/>
      <protection/>
    </xf>
    <xf numFmtId="0" fontId="60" fillId="0" borderId="0" xfId="0" applyFont="1" applyAlignment="1" applyProtection="1">
      <alignment/>
      <protection/>
    </xf>
    <xf numFmtId="13" fontId="41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41" fillId="0" borderId="0" xfId="0" applyFont="1" applyAlignment="1" applyProtection="1">
      <alignment horizontal="center"/>
      <protection/>
    </xf>
    <xf numFmtId="0" fontId="31" fillId="0" borderId="0" xfId="0" applyFont="1" applyBorder="1" applyAlignment="1" applyProtection="1">
      <alignment/>
      <protection/>
    </xf>
    <xf numFmtId="0" fontId="31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/>
      <protection/>
    </xf>
    <xf numFmtId="12" fontId="31" fillId="0" borderId="0" xfId="0" applyNumberFormat="1" applyFon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165" fontId="31" fillId="0" borderId="0" xfId="0" applyNumberFormat="1" applyFont="1" applyAlignment="1" applyProtection="1">
      <alignment/>
      <protection/>
    </xf>
    <xf numFmtId="2" fontId="31" fillId="0" borderId="19" xfId="0" applyNumberFormat="1" applyFont="1" applyBorder="1" applyAlignment="1" applyProtection="1">
      <alignment/>
      <protection/>
    </xf>
    <xf numFmtId="0" fontId="31" fillId="0" borderId="19" xfId="0" applyFont="1" applyBorder="1" applyAlignment="1" applyProtection="1">
      <alignment horizontal="center"/>
      <protection/>
    </xf>
    <xf numFmtId="2" fontId="10" fillId="0" borderId="19" xfId="0" applyNumberFormat="1" applyFont="1" applyBorder="1" applyAlignment="1" applyProtection="1">
      <alignment/>
      <protection/>
    </xf>
    <xf numFmtId="12" fontId="41" fillId="0" borderId="0" xfId="0" applyNumberFormat="1" applyFont="1" applyAlignment="1" applyProtection="1">
      <alignment/>
      <protection/>
    </xf>
    <xf numFmtId="0" fontId="41" fillId="0" borderId="0" xfId="0" applyFont="1" applyAlignment="1" applyProtection="1">
      <alignment horizontal="left"/>
      <protection/>
    </xf>
    <xf numFmtId="2" fontId="41" fillId="0" borderId="0" xfId="0" applyNumberFormat="1" applyFont="1" applyAlignment="1" applyProtection="1">
      <alignment horizontal="left"/>
      <protection/>
    </xf>
    <xf numFmtId="49" fontId="41" fillId="0" borderId="0" xfId="0" applyNumberFormat="1" applyFont="1" applyAlignment="1" applyProtection="1">
      <alignment horizontal="center"/>
      <protection/>
    </xf>
    <xf numFmtId="0" fontId="0" fillId="0" borderId="11" xfId="0" applyBorder="1" applyAlignment="1" applyProtection="1">
      <alignment/>
      <protection/>
    </xf>
    <xf numFmtId="0" fontId="56" fillId="0" borderId="0" xfId="0" applyFont="1" applyAlignment="1" applyProtection="1">
      <alignment/>
      <protection/>
    </xf>
    <xf numFmtId="0" fontId="56" fillId="0" borderId="0" xfId="0" applyFont="1" applyAlignment="1" applyProtection="1">
      <alignment horizontal="center"/>
      <protection/>
    </xf>
    <xf numFmtId="0" fontId="61" fillId="0" borderId="0" xfId="0" applyFont="1" applyAlignment="1" applyProtection="1">
      <alignment horizontal="center"/>
      <protection/>
    </xf>
    <xf numFmtId="0" fontId="41" fillId="0" borderId="0" xfId="0" applyFont="1" applyAlignment="1" applyProtection="1">
      <alignment horizontal="center"/>
      <protection/>
    </xf>
    <xf numFmtId="0" fontId="31" fillId="0" borderId="0" xfId="0" applyFont="1" applyAlignment="1" applyProtection="1">
      <alignment horizontal="center"/>
      <protection/>
    </xf>
    <xf numFmtId="0" fontId="31" fillId="0" borderId="0" xfId="0" applyFont="1" applyAlignment="1" applyProtection="1">
      <alignment horizontal="right"/>
      <protection/>
    </xf>
    <xf numFmtId="1" fontId="31" fillId="0" borderId="0" xfId="0" applyNumberFormat="1" applyFont="1" applyAlignment="1" applyProtection="1">
      <alignment horizontal="center"/>
      <protection/>
    </xf>
    <xf numFmtId="0" fontId="31" fillId="0" borderId="24" xfId="0" applyFont="1" applyBorder="1" applyAlignment="1" applyProtection="1">
      <alignment horizontal="center"/>
      <protection locked="0"/>
    </xf>
    <xf numFmtId="0" fontId="31" fillId="0" borderId="24" xfId="0" applyFont="1" applyBorder="1" applyAlignment="1" applyProtection="1">
      <alignment horizontal="left"/>
      <protection locked="0"/>
    </xf>
    <xf numFmtId="2" fontId="31" fillId="0" borderId="0" xfId="0" applyNumberFormat="1" applyFont="1" applyAlignment="1" applyProtection="1">
      <alignment/>
      <protection/>
    </xf>
    <xf numFmtId="0" fontId="31" fillId="0" borderId="0" xfId="0" applyFont="1" applyBorder="1" applyAlignment="1" applyProtection="1">
      <alignment horizontal="center"/>
      <protection/>
    </xf>
    <xf numFmtId="0" fontId="31" fillId="0" borderId="24" xfId="0" applyNumberFormat="1" applyFont="1" applyBorder="1" applyAlignment="1" applyProtection="1">
      <alignment horizontal="center"/>
      <protection/>
    </xf>
    <xf numFmtId="1" fontId="31" fillId="0" borderId="0" xfId="0" applyNumberFormat="1" applyFont="1" applyBorder="1" applyAlignment="1" applyProtection="1">
      <alignment/>
      <protection/>
    </xf>
    <xf numFmtId="0" fontId="31" fillId="0" borderId="0" xfId="0" applyFont="1" applyAlignment="1">
      <alignment/>
    </xf>
    <xf numFmtId="0" fontId="5" fillId="0" borderId="0" xfId="0" applyFont="1" applyFill="1" applyBorder="1" applyAlignment="1" applyProtection="1">
      <alignment/>
      <protection locked="0"/>
    </xf>
    <xf numFmtId="0" fontId="31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31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29" xfId="0" applyFont="1" applyBorder="1" applyAlignment="1" applyProtection="1">
      <alignment horizontal="center"/>
      <protection locked="0"/>
    </xf>
    <xf numFmtId="0" fontId="0" fillId="0" borderId="30" xfId="0" applyFont="1" applyBorder="1" applyAlignment="1" applyProtection="1">
      <alignment horizontal="center"/>
      <protection locked="0"/>
    </xf>
    <xf numFmtId="0" fontId="0" fillId="0" borderId="31" xfId="0" applyFont="1" applyBorder="1" applyAlignment="1" applyProtection="1">
      <alignment horizontal="center"/>
      <protection locked="0"/>
    </xf>
    <xf numFmtId="0" fontId="62" fillId="35" borderId="25" xfId="0" applyFont="1" applyFill="1" applyBorder="1" applyAlignment="1" applyProtection="1">
      <alignment horizontal="center" vertical="center" wrapText="1"/>
      <protection/>
    </xf>
    <xf numFmtId="0" fontId="62" fillId="35" borderId="21" xfId="0" applyFont="1" applyFill="1" applyBorder="1" applyAlignment="1" applyProtection="1">
      <alignment horizontal="center" vertical="center" wrapText="1"/>
      <protection/>
    </xf>
    <xf numFmtId="0" fontId="62" fillId="35" borderId="32" xfId="0" applyFont="1" applyFill="1" applyBorder="1" applyAlignment="1" applyProtection="1">
      <alignment horizontal="center" vertical="center" wrapText="1"/>
      <protection/>
    </xf>
    <xf numFmtId="0" fontId="62" fillId="35" borderId="33" xfId="0" applyFont="1" applyFill="1" applyBorder="1" applyAlignment="1" applyProtection="1">
      <alignment horizontal="center" vertical="center" wrapText="1"/>
      <protection/>
    </xf>
    <xf numFmtId="0" fontId="62" fillId="35" borderId="0" xfId="0" applyFont="1" applyFill="1" applyBorder="1" applyAlignment="1" applyProtection="1">
      <alignment horizontal="center" vertical="center" wrapText="1"/>
      <protection/>
    </xf>
    <xf numFmtId="0" fontId="62" fillId="35" borderId="34" xfId="0" applyFont="1" applyFill="1" applyBorder="1" applyAlignment="1" applyProtection="1">
      <alignment horizontal="center" vertical="center" wrapText="1"/>
      <protection/>
    </xf>
    <xf numFmtId="0" fontId="62" fillId="35" borderId="26" xfId="0" applyFont="1" applyFill="1" applyBorder="1" applyAlignment="1" applyProtection="1">
      <alignment horizontal="center" vertical="center" wrapText="1"/>
      <protection/>
    </xf>
    <xf numFmtId="0" fontId="62" fillId="35" borderId="10" xfId="0" applyFont="1" applyFill="1" applyBorder="1" applyAlignment="1" applyProtection="1">
      <alignment horizontal="center" vertical="center" wrapText="1"/>
      <protection/>
    </xf>
    <xf numFmtId="0" fontId="62" fillId="35" borderId="35" xfId="0" applyFont="1" applyFill="1" applyBorder="1" applyAlignment="1" applyProtection="1">
      <alignment horizontal="center" vertical="center" wrapText="1"/>
      <protection/>
    </xf>
    <xf numFmtId="0" fontId="0" fillId="0" borderId="29" xfId="0" applyBorder="1" applyAlignment="1" applyProtection="1">
      <alignment horizontal="center"/>
      <protection locked="0"/>
    </xf>
    <xf numFmtId="0" fontId="0" fillId="0" borderId="36" xfId="0" applyFont="1" applyBorder="1" applyAlignment="1" applyProtection="1">
      <alignment horizontal="center" vertical="center"/>
      <protection/>
    </xf>
    <xf numFmtId="0" fontId="0" fillId="0" borderId="37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34" xfId="0" applyFont="1" applyBorder="1" applyAlignment="1" applyProtection="1">
      <alignment horizontal="center"/>
      <protection/>
    </xf>
    <xf numFmtId="2" fontId="0" fillId="0" borderId="36" xfId="0" applyNumberFormat="1" applyFont="1" applyBorder="1" applyAlignment="1" applyProtection="1">
      <alignment horizontal="center"/>
      <protection/>
    </xf>
    <xf numFmtId="2" fontId="0" fillId="0" borderId="37" xfId="0" applyNumberFormat="1" applyFont="1" applyBorder="1" applyAlignment="1" applyProtection="1">
      <alignment horizontal="center"/>
      <protection/>
    </xf>
    <xf numFmtId="2" fontId="41" fillId="0" borderId="0" xfId="0" applyNumberFormat="1" applyFont="1" applyAlignment="1" applyProtection="1">
      <alignment horizontal="center"/>
      <protection/>
    </xf>
    <xf numFmtId="0" fontId="0" fillId="33" borderId="30" xfId="0" applyFont="1" applyFill="1" applyBorder="1" applyAlignment="1" applyProtection="1">
      <alignment horizontal="center"/>
      <protection/>
    </xf>
    <xf numFmtId="0" fontId="0" fillId="33" borderId="31" xfId="0" applyFont="1" applyFill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/>
    </xf>
    <xf numFmtId="0" fontId="0" fillId="0" borderId="33" xfId="0" applyFont="1" applyBorder="1" applyAlignment="1" applyProtection="1">
      <alignment horizontal="center"/>
      <protection/>
    </xf>
    <xf numFmtId="0" fontId="0" fillId="33" borderId="29" xfId="0" applyFont="1" applyFill="1" applyBorder="1" applyAlignment="1" applyProtection="1">
      <alignment horizontal="center"/>
      <protection/>
    </xf>
    <xf numFmtId="0" fontId="0" fillId="0" borderId="21" xfId="0" applyFont="1" applyBorder="1" applyAlignment="1" applyProtection="1">
      <alignment horizontal="center"/>
      <protection/>
    </xf>
    <xf numFmtId="0" fontId="0" fillId="0" borderId="32" xfId="0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center"/>
      <protection/>
    </xf>
    <xf numFmtId="0" fontId="0" fillId="0" borderId="35" xfId="0" applyFont="1" applyBorder="1" applyAlignment="1" applyProtection="1">
      <alignment horizontal="center"/>
      <protection/>
    </xf>
    <xf numFmtId="1" fontId="58" fillId="0" borderId="0" xfId="0" applyNumberFormat="1" applyFont="1" applyBorder="1" applyAlignment="1" applyProtection="1">
      <alignment horizontal="center" vertical="center"/>
      <protection/>
    </xf>
    <xf numFmtId="0" fontId="63" fillId="35" borderId="25" xfId="0" applyFont="1" applyFill="1" applyBorder="1" applyAlignment="1" applyProtection="1">
      <alignment horizontal="center" vertical="center" wrapText="1"/>
      <protection/>
    </xf>
    <xf numFmtId="0" fontId="63" fillId="35" borderId="21" xfId="0" applyFont="1" applyFill="1" applyBorder="1" applyAlignment="1" applyProtection="1">
      <alignment horizontal="center" vertical="center" wrapText="1"/>
      <protection/>
    </xf>
    <xf numFmtId="0" fontId="63" fillId="35" borderId="32" xfId="0" applyFont="1" applyFill="1" applyBorder="1" applyAlignment="1" applyProtection="1">
      <alignment horizontal="center" vertical="center" wrapText="1"/>
      <protection/>
    </xf>
    <xf numFmtId="0" fontId="63" fillId="35" borderId="33" xfId="0" applyFont="1" applyFill="1" applyBorder="1" applyAlignment="1" applyProtection="1">
      <alignment horizontal="center" vertical="center" wrapText="1"/>
      <protection/>
    </xf>
    <xf numFmtId="0" fontId="63" fillId="35" borderId="0" xfId="0" applyFont="1" applyFill="1" applyBorder="1" applyAlignment="1" applyProtection="1">
      <alignment horizontal="center" vertical="center" wrapText="1"/>
      <protection/>
    </xf>
    <xf numFmtId="0" fontId="63" fillId="35" borderId="34" xfId="0" applyFont="1" applyFill="1" applyBorder="1" applyAlignment="1" applyProtection="1">
      <alignment horizontal="center" vertical="center" wrapText="1"/>
      <protection/>
    </xf>
    <xf numFmtId="0" fontId="63" fillId="35" borderId="26" xfId="0" applyFont="1" applyFill="1" applyBorder="1" applyAlignment="1" applyProtection="1">
      <alignment horizontal="center" vertical="center" wrapText="1"/>
      <protection/>
    </xf>
    <xf numFmtId="0" fontId="63" fillId="35" borderId="10" xfId="0" applyFont="1" applyFill="1" applyBorder="1" applyAlignment="1" applyProtection="1">
      <alignment horizontal="center" vertical="center" wrapText="1"/>
      <protection/>
    </xf>
    <xf numFmtId="0" fontId="63" fillId="35" borderId="35" xfId="0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right"/>
      <protection/>
    </xf>
    <xf numFmtId="2" fontId="0" fillId="0" borderId="0" xfId="0" applyNumberFormat="1" applyFont="1" applyAlignment="1" applyProtection="1">
      <alignment horizontal="center"/>
      <protection/>
    </xf>
    <xf numFmtId="1" fontId="0" fillId="0" borderId="0" xfId="0" applyNumberFormat="1" applyFont="1" applyAlignment="1" applyProtection="1">
      <alignment horizontal="center"/>
      <protection/>
    </xf>
    <xf numFmtId="0" fontId="41" fillId="0" borderId="0" xfId="0" applyFont="1" applyAlignment="1" applyProtection="1">
      <alignment horizontal="center"/>
      <protection/>
    </xf>
    <xf numFmtId="0" fontId="31" fillId="0" borderId="0" xfId="0" applyNumberFormat="1" applyFont="1" applyBorder="1" applyAlignment="1" applyProtection="1">
      <alignment horizontal="center"/>
      <protection/>
    </xf>
    <xf numFmtId="0" fontId="4" fillId="35" borderId="25" xfId="0" applyFont="1" applyFill="1" applyBorder="1" applyAlignment="1" applyProtection="1">
      <alignment horizontal="center" vertical="center" wrapText="1"/>
      <protection/>
    </xf>
    <xf numFmtId="0" fontId="4" fillId="35" borderId="21" xfId="0" applyFont="1" applyFill="1" applyBorder="1" applyAlignment="1" applyProtection="1">
      <alignment horizontal="center" vertical="center" wrapText="1"/>
      <protection/>
    </xf>
    <xf numFmtId="0" fontId="4" fillId="35" borderId="32" xfId="0" applyFont="1" applyFill="1" applyBorder="1" applyAlignment="1" applyProtection="1">
      <alignment horizontal="center" vertical="center" wrapText="1"/>
      <protection/>
    </xf>
    <xf numFmtId="0" fontId="4" fillId="35" borderId="33" xfId="0" applyFont="1" applyFill="1" applyBorder="1" applyAlignment="1" applyProtection="1">
      <alignment horizontal="center" vertical="center" wrapText="1"/>
      <protection/>
    </xf>
    <xf numFmtId="0" fontId="4" fillId="35" borderId="0" xfId="0" applyFont="1" applyFill="1" applyBorder="1" applyAlignment="1" applyProtection="1">
      <alignment horizontal="center" vertical="center" wrapText="1"/>
      <protection/>
    </xf>
    <xf numFmtId="0" fontId="4" fillId="35" borderId="34" xfId="0" applyFont="1" applyFill="1" applyBorder="1" applyAlignment="1" applyProtection="1">
      <alignment horizontal="center" vertical="center" wrapText="1"/>
      <protection/>
    </xf>
    <xf numFmtId="0" fontId="4" fillId="35" borderId="26" xfId="0" applyFont="1" applyFill="1" applyBorder="1" applyAlignment="1" applyProtection="1">
      <alignment horizontal="center" vertical="center" wrapText="1"/>
      <protection/>
    </xf>
    <xf numFmtId="0" fontId="4" fillId="35" borderId="10" xfId="0" applyFont="1" applyFill="1" applyBorder="1" applyAlignment="1" applyProtection="1">
      <alignment horizontal="center" vertical="center" wrapText="1"/>
      <protection/>
    </xf>
    <xf numFmtId="0" fontId="4" fillId="35" borderId="35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Alignment="1" applyProtection="1">
      <alignment horizontal="right"/>
      <protection/>
    </xf>
    <xf numFmtId="0" fontId="31" fillId="0" borderId="0" xfId="0" applyFont="1" applyAlignment="1" applyProtection="1">
      <alignment horizontal="center"/>
      <protection/>
    </xf>
    <xf numFmtId="0" fontId="31" fillId="0" borderId="29" xfId="0" applyFont="1" applyBorder="1" applyAlignment="1" applyProtection="1">
      <alignment horizontal="center"/>
      <protection locked="0"/>
    </xf>
    <xf numFmtId="0" fontId="31" fillId="0" borderId="30" xfId="0" applyFont="1" applyBorder="1" applyAlignment="1" applyProtection="1">
      <alignment horizontal="center"/>
      <protection locked="0"/>
    </xf>
    <xf numFmtId="0" fontId="31" fillId="0" borderId="31" xfId="0" applyFont="1" applyBorder="1" applyAlignment="1" applyProtection="1">
      <alignment horizontal="center"/>
      <protection locked="0"/>
    </xf>
    <xf numFmtId="2" fontId="31" fillId="0" borderId="0" xfId="0" applyNumberFormat="1" applyFont="1" applyAlignment="1" applyProtection="1">
      <alignment horizontal="center"/>
      <protection/>
    </xf>
    <xf numFmtId="2" fontId="31" fillId="0" borderId="29" xfId="0" applyNumberFormat="1" applyFont="1" applyBorder="1" applyAlignment="1" applyProtection="1">
      <alignment horizontal="center"/>
      <protection locked="0"/>
    </xf>
    <xf numFmtId="2" fontId="31" fillId="0" borderId="30" xfId="0" applyNumberFormat="1" applyFont="1" applyBorder="1" applyAlignment="1" applyProtection="1">
      <alignment horizontal="center"/>
      <protection locked="0"/>
    </xf>
    <xf numFmtId="2" fontId="31" fillId="0" borderId="31" xfId="0" applyNumberFormat="1" applyFont="1" applyBorder="1" applyAlignment="1" applyProtection="1">
      <alignment horizontal="center"/>
      <protection locked="0"/>
    </xf>
    <xf numFmtId="13" fontId="31" fillId="0" borderId="29" xfId="0" applyNumberFormat="1" applyFont="1" applyBorder="1" applyAlignment="1" applyProtection="1">
      <alignment horizontal="center"/>
      <protection locked="0"/>
    </xf>
    <xf numFmtId="13" fontId="31" fillId="0" borderId="30" xfId="0" applyNumberFormat="1" applyFont="1" applyBorder="1" applyAlignment="1" applyProtection="1">
      <alignment horizontal="center"/>
      <protection locked="0"/>
    </xf>
    <xf numFmtId="13" fontId="31" fillId="0" borderId="31" xfId="0" applyNumberFormat="1" applyFont="1" applyBorder="1" applyAlignment="1" applyProtection="1">
      <alignment horizontal="center"/>
      <protection locked="0"/>
    </xf>
    <xf numFmtId="0" fontId="31" fillId="0" borderId="29" xfId="0" applyNumberFormat="1" applyFont="1" applyBorder="1" applyAlignment="1" applyProtection="1">
      <alignment horizontal="center"/>
      <protection/>
    </xf>
    <xf numFmtId="0" fontId="31" fillId="0" borderId="31" xfId="0" applyNumberFormat="1" applyFont="1" applyBorder="1" applyAlignment="1" applyProtection="1">
      <alignment horizontal="center"/>
      <protection/>
    </xf>
    <xf numFmtId="0" fontId="31" fillId="0" borderId="38" xfId="0" applyFont="1" applyBorder="1" applyAlignment="1" applyProtection="1">
      <alignment horizontal="center" vertical="center"/>
      <protection/>
    </xf>
    <xf numFmtId="0" fontId="31" fillId="0" borderId="39" xfId="0" applyFont="1" applyBorder="1" applyAlignment="1" applyProtection="1">
      <alignment horizontal="center" vertical="center"/>
      <protection/>
    </xf>
    <xf numFmtId="0" fontId="31" fillId="0" borderId="40" xfId="0" applyFont="1" applyBorder="1" applyAlignment="1" applyProtection="1">
      <alignment horizontal="center" vertical="center"/>
      <protection/>
    </xf>
    <xf numFmtId="0" fontId="31" fillId="0" borderId="41" xfId="0" applyFont="1" applyBorder="1" applyAlignment="1" applyProtection="1">
      <alignment horizontal="center" vertical="center"/>
      <protection/>
    </xf>
    <xf numFmtId="0" fontId="31" fillId="0" borderId="42" xfId="0" applyFont="1" applyBorder="1" applyAlignment="1" applyProtection="1">
      <alignment horizontal="center" vertical="center"/>
      <protection/>
    </xf>
    <xf numFmtId="0" fontId="31" fillId="0" borderId="43" xfId="0" applyFont="1" applyBorder="1" applyAlignment="1" applyProtection="1">
      <alignment horizontal="center" vertical="center"/>
      <protection/>
    </xf>
    <xf numFmtId="0" fontId="31" fillId="0" borderId="44" xfId="0" applyFont="1" applyBorder="1" applyAlignment="1" applyProtection="1">
      <alignment horizontal="center" vertical="center"/>
      <protection/>
    </xf>
    <xf numFmtId="0" fontId="31" fillId="0" borderId="11" xfId="0" applyFont="1" applyBorder="1" applyAlignment="1" applyProtection="1">
      <alignment horizontal="center" vertical="center"/>
      <protection/>
    </xf>
    <xf numFmtId="0" fontId="31" fillId="0" borderId="45" xfId="0" applyFont="1" applyBorder="1" applyAlignment="1" applyProtection="1">
      <alignment horizontal="center" vertical="center"/>
      <protection/>
    </xf>
    <xf numFmtId="13" fontId="31" fillId="0" borderId="38" xfId="0" applyNumberFormat="1" applyFont="1" applyBorder="1" applyAlignment="1" applyProtection="1">
      <alignment horizontal="center" vertical="center"/>
      <protection/>
    </xf>
    <xf numFmtId="2" fontId="31" fillId="0" borderId="38" xfId="0" applyNumberFormat="1" applyFont="1" applyBorder="1" applyAlignment="1" applyProtection="1">
      <alignment horizontal="center" vertical="center"/>
      <protection/>
    </xf>
    <xf numFmtId="0" fontId="13" fillId="0" borderId="38" xfId="0" applyFont="1" applyBorder="1" applyAlignment="1" applyProtection="1">
      <alignment horizontal="center" vertical="center"/>
      <protection/>
    </xf>
    <xf numFmtId="0" fontId="13" fillId="0" borderId="39" xfId="0" applyFont="1" applyBorder="1" applyAlignment="1" applyProtection="1">
      <alignment horizontal="center" vertical="center"/>
      <protection/>
    </xf>
    <xf numFmtId="0" fontId="13" fillId="0" borderId="40" xfId="0" applyFont="1" applyBorder="1" applyAlignment="1" applyProtection="1">
      <alignment horizontal="center" vertical="center"/>
      <protection/>
    </xf>
    <xf numFmtId="0" fontId="13" fillId="0" borderId="44" xfId="0" applyFont="1" applyBorder="1" applyAlignment="1" applyProtection="1">
      <alignment horizontal="center" vertical="center"/>
      <protection/>
    </xf>
    <xf numFmtId="0" fontId="13" fillId="0" borderId="11" xfId="0" applyFont="1" applyBorder="1" applyAlignment="1" applyProtection="1">
      <alignment horizontal="center" vertical="center"/>
      <protection/>
    </xf>
    <xf numFmtId="0" fontId="13" fillId="0" borderId="45" xfId="0" applyFont="1" applyBorder="1" applyAlignment="1" applyProtection="1">
      <alignment horizontal="center" vertical="center"/>
      <protection/>
    </xf>
    <xf numFmtId="0" fontId="13" fillId="0" borderId="41" xfId="0" applyFont="1" applyBorder="1" applyAlignment="1" applyProtection="1">
      <alignment horizontal="center" vertical="center"/>
      <protection/>
    </xf>
    <xf numFmtId="0" fontId="13" fillId="0" borderId="42" xfId="0" applyFont="1" applyBorder="1" applyAlignment="1" applyProtection="1">
      <alignment horizontal="center" vertical="center"/>
      <protection/>
    </xf>
    <xf numFmtId="0" fontId="13" fillId="0" borderId="43" xfId="0" applyFont="1" applyBorder="1" applyAlignment="1" applyProtection="1">
      <alignment horizontal="center" vertical="center"/>
      <protection/>
    </xf>
    <xf numFmtId="1" fontId="31" fillId="0" borderId="0" xfId="0" applyNumberFormat="1" applyFont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07">
    <dxf>
      <font>
        <color rgb="FFFFFF00"/>
      </font>
      <fill>
        <patternFill patternType="solid">
          <fgColor indexed="65"/>
          <bgColor rgb="FF006600"/>
        </patternFill>
      </fill>
    </dxf>
    <dxf>
      <fill>
        <patternFill patternType="solid">
          <fgColor indexed="65"/>
          <bgColor rgb="FFC00000"/>
        </patternFill>
      </fill>
    </dxf>
    <dxf>
      <font>
        <color rgb="FFFFFF00"/>
      </font>
      <fill>
        <patternFill patternType="solid">
          <fgColor indexed="65"/>
          <bgColor rgb="FF006600"/>
        </patternFill>
      </fill>
    </dxf>
    <dxf>
      <fill>
        <patternFill patternType="solid">
          <fgColor indexed="65"/>
          <bgColor rgb="FFC00000"/>
        </patternFill>
      </fill>
    </dxf>
    <dxf>
      <font>
        <color rgb="FFFFFF00"/>
      </font>
      <fill>
        <patternFill patternType="solid">
          <fgColor indexed="65"/>
          <bgColor rgb="FF006600"/>
        </patternFill>
      </fill>
    </dxf>
    <dxf>
      <fill>
        <patternFill patternType="solid">
          <fgColor indexed="65"/>
          <bgColor rgb="FFC00000"/>
        </patternFill>
      </fill>
    </dxf>
    <dxf>
      <font>
        <color rgb="FFFFFF00"/>
      </font>
      <fill>
        <patternFill patternType="solid">
          <fgColor indexed="65"/>
          <bgColor rgb="FF006600"/>
        </patternFill>
      </fill>
    </dxf>
    <dxf>
      <fill>
        <patternFill patternType="solid">
          <fgColor indexed="65"/>
          <bgColor rgb="FFC00000"/>
        </patternFill>
      </fill>
    </dxf>
    <dxf>
      <font>
        <color rgb="FFFFFF00"/>
      </font>
      <fill>
        <patternFill patternType="solid">
          <fgColor indexed="65"/>
          <bgColor rgb="FF006600"/>
        </patternFill>
      </fill>
    </dxf>
    <dxf>
      <fill>
        <patternFill patternType="solid">
          <fgColor indexed="65"/>
          <bgColor rgb="FFC00000"/>
        </patternFill>
      </fill>
    </dxf>
    <dxf>
      <font>
        <color rgb="FFFFFF00"/>
      </font>
      <fill>
        <patternFill patternType="solid">
          <fgColor indexed="65"/>
          <bgColor rgb="FF006600"/>
        </patternFill>
      </fill>
    </dxf>
    <dxf>
      <fill>
        <patternFill patternType="solid">
          <fgColor indexed="65"/>
          <bgColor rgb="FFC00000"/>
        </patternFill>
      </fill>
    </dxf>
    <dxf>
      <font>
        <color rgb="FFFFFF00"/>
      </font>
      <fill>
        <patternFill patternType="solid">
          <fgColor indexed="65"/>
          <bgColor rgb="FF006600"/>
        </patternFill>
      </fill>
    </dxf>
    <dxf>
      <fill>
        <patternFill patternType="solid">
          <fgColor indexed="65"/>
          <bgColor rgb="FFC00000"/>
        </patternFill>
      </fill>
    </dxf>
    <dxf>
      <font>
        <color rgb="FFFFFF00"/>
      </font>
      <fill>
        <patternFill patternType="solid">
          <fgColor indexed="65"/>
          <bgColor rgb="FF006600"/>
        </patternFill>
      </fill>
    </dxf>
    <dxf>
      <fill>
        <patternFill patternType="solid">
          <fgColor indexed="65"/>
          <bgColor rgb="FFC00000"/>
        </patternFill>
      </fill>
    </dxf>
    <dxf>
      <font>
        <color rgb="FFFFFF00"/>
      </font>
      <fill>
        <patternFill patternType="solid">
          <fgColor indexed="65"/>
          <bgColor rgb="FF006600"/>
        </patternFill>
      </fill>
    </dxf>
    <dxf>
      <fill>
        <patternFill patternType="solid">
          <fgColor indexed="65"/>
          <bgColor rgb="FFC00000"/>
        </patternFill>
      </fill>
    </dxf>
    <dxf>
      <font>
        <color rgb="FFFFFF00"/>
      </font>
      <fill>
        <patternFill patternType="solid">
          <fgColor indexed="65"/>
          <bgColor rgb="FF006600"/>
        </patternFill>
      </fill>
    </dxf>
    <dxf>
      <fill>
        <patternFill patternType="solid">
          <fgColor indexed="65"/>
          <bgColor rgb="FFC00000"/>
        </patternFill>
      </fill>
    </dxf>
    <dxf>
      <font>
        <color rgb="FFFFFF00"/>
      </font>
      <fill>
        <patternFill patternType="solid">
          <fgColor indexed="65"/>
          <bgColor rgb="FF006600"/>
        </patternFill>
      </fill>
    </dxf>
    <dxf>
      <fill>
        <patternFill patternType="solid">
          <fgColor indexed="65"/>
          <bgColor rgb="FFC00000"/>
        </patternFill>
      </fill>
    </dxf>
    <dxf>
      <font>
        <color rgb="FFFFFF00"/>
      </font>
      <fill>
        <patternFill patternType="solid">
          <fgColor indexed="65"/>
          <bgColor rgb="FF006600"/>
        </patternFill>
      </fill>
    </dxf>
    <dxf>
      <fill>
        <patternFill patternType="solid">
          <fgColor indexed="65"/>
          <bgColor rgb="FFC00000"/>
        </patternFill>
      </fill>
    </dxf>
    <dxf>
      <font>
        <color rgb="FFFFFF00"/>
      </font>
      <fill>
        <patternFill patternType="solid">
          <fgColor indexed="65"/>
          <bgColor rgb="FF006600"/>
        </patternFill>
      </fill>
    </dxf>
    <dxf>
      <fill>
        <patternFill patternType="solid">
          <fgColor indexed="65"/>
          <bgColor rgb="FFC00000"/>
        </patternFill>
      </fill>
    </dxf>
    <dxf>
      <font>
        <color rgb="FFFFFF00"/>
      </font>
      <fill>
        <patternFill patternType="solid">
          <fgColor indexed="65"/>
          <bgColor rgb="FF006600"/>
        </patternFill>
      </fill>
    </dxf>
    <dxf>
      <fill>
        <patternFill patternType="solid">
          <fgColor indexed="65"/>
          <bgColor rgb="FFC00000"/>
        </patternFill>
      </fill>
    </dxf>
    <dxf>
      <font>
        <color rgb="FFFFFF00"/>
      </font>
      <fill>
        <patternFill patternType="solid">
          <fgColor indexed="65"/>
          <bgColor rgb="FF006600"/>
        </patternFill>
      </fill>
    </dxf>
    <dxf>
      <fill>
        <patternFill patternType="solid">
          <fgColor indexed="65"/>
          <bgColor rgb="FFC00000"/>
        </patternFill>
      </fill>
    </dxf>
    <dxf>
      <font>
        <color rgb="FFFFFF00"/>
      </font>
      <fill>
        <patternFill patternType="solid">
          <fgColor indexed="65"/>
          <bgColor rgb="FF006600"/>
        </patternFill>
      </fill>
    </dxf>
    <dxf>
      <fill>
        <patternFill patternType="solid">
          <fgColor indexed="65"/>
          <bgColor rgb="FFC00000"/>
        </patternFill>
      </fill>
    </dxf>
    <dxf>
      <font>
        <color rgb="FFFFFF00"/>
      </font>
      <fill>
        <patternFill patternType="solid">
          <fgColor indexed="65"/>
          <bgColor rgb="FF006600"/>
        </patternFill>
      </fill>
    </dxf>
    <dxf>
      <fill>
        <patternFill patternType="solid">
          <fgColor indexed="65"/>
          <bgColor rgb="FFC00000"/>
        </patternFill>
      </fill>
    </dxf>
    <dxf>
      <font>
        <color rgb="FFFFFF00"/>
      </font>
      <fill>
        <patternFill patternType="solid">
          <fgColor indexed="65"/>
          <bgColor rgb="FF006600"/>
        </patternFill>
      </fill>
    </dxf>
    <dxf>
      <fill>
        <patternFill patternType="solid">
          <fgColor indexed="65"/>
          <bgColor rgb="FFC00000"/>
        </patternFill>
      </fill>
    </dxf>
    <dxf>
      <font>
        <color rgb="FFFFFF00"/>
      </font>
      <fill>
        <patternFill patternType="solid">
          <fgColor indexed="65"/>
          <bgColor rgb="FF006600"/>
        </patternFill>
      </fill>
    </dxf>
    <dxf>
      <fill>
        <patternFill patternType="solid">
          <fgColor indexed="65"/>
          <bgColor rgb="FFC00000"/>
        </patternFill>
      </fill>
    </dxf>
    <dxf>
      <font>
        <color rgb="FFFFFF00"/>
      </font>
      <fill>
        <patternFill patternType="solid">
          <fgColor indexed="65"/>
          <bgColor rgb="FF006600"/>
        </patternFill>
      </fill>
    </dxf>
    <dxf>
      <fill>
        <patternFill patternType="solid">
          <fgColor indexed="65"/>
          <bgColor rgb="FFC00000"/>
        </patternFill>
      </fill>
    </dxf>
    <dxf>
      <font>
        <color rgb="FFFFFF00"/>
      </font>
      <fill>
        <patternFill patternType="solid">
          <fgColor indexed="65"/>
          <bgColor rgb="FF006600"/>
        </patternFill>
      </fill>
    </dxf>
    <dxf>
      <fill>
        <patternFill patternType="solid">
          <fgColor indexed="65"/>
          <bgColor rgb="FFC00000"/>
        </patternFill>
      </fill>
    </dxf>
    <dxf>
      <font>
        <color rgb="FFFFFF00"/>
      </font>
      <fill>
        <patternFill patternType="solid">
          <fgColor indexed="65"/>
          <bgColor rgb="FF006600"/>
        </patternFill>
      </fill>
    </dxf>
    <dxf>
      <fill>
        <patternFill patternType="solid">
          <fgColor indexed="65"/>
          <bgColor rgb="FFC00000"/>
        </patternFill>
      </fill>
    </dxf>
    <dxf>
      <font>
        <color rgb="FFFFFF00"/>
      </font>
      <fill>
        <patternFill patternType="solid">
          <fgColor indexed="65"/>
          <bgColor rgb="FF006600"/>
        </patternFill>
      </fill>
    </dxf>
    <dxf>
      <fill>
        <patternFill patternType="solid">
          <fgColor indexed="65"/>
          <bgColor rgb="FFC00000"/>
        </patternFill>
      </fill>
    </dxf>
    <dxf>
      <font>
        <color rgb="FFFFFF00"/>
      </font>
      <fill>
        <patternFill patternType="solid">
          <fgColor indexed="65"/>
          <bgColor rgb="FF006600"/>
        </patternFill>
      </fill>
    </dxf>
    <dxf>
      <fill>
        <patternFill patternType="solid">
          <fgColor indexed="65"/>
          <bgColor rgb="FFC00000"/>
        </patternFill>
      </fill>
    </dxf>
    <dxf>
      <font>
        <color rgb="FFFFFF00"/>
      </font>
      <fill>
        <patternFill patternType="solid">
          <fgColor indexed="65"/>
          <bgColor rgb="FF006600"/>
        </patternFill>
      </fill>
    </dxf>
    <dxf>
      <fill>
        <patternFill patternType="solid">
          <fgColor indexed="65"/>
          <bgColor rgb="FFC00000"/>
        </patternFill>
      </fill>
    </dxf>
    <dxf>
      <font>
        <color rgb="FFFFFF00"/>
      </font>
      <fill>
        <patternFill patternType="solid">
          <fgColor indexed="65"/>
          <bgColor rgb="FF006600"/>
        </patternFill>
      </fill>
    </dxf>
    <dxf>
      <fill>
        <patternFill patternType="solid">
          <fgColor indexed="65"/>
          <bgColor rgb="FFC00000"/>
        </patternFill>
      </fill>
    </dxf>
    <dxf>
      <font>
        <color rgb="FFFFFF00"/>
      </font>
      <fill>
        <patternFill patternType="solid">
          <fgColor indexed="65"/>
          <bgColor rgb="FF006600"/>
        </patternFill>
      </fill>
    </dxf>
    <dxf>
      <fill>
        <patternFill patternType="solid">
          <fgColor indexed="65"/>
          <bgColor rgb="FFC00000"/>
        </patternFill>
      </fill>
    </dxf>
    <dxf>
      <font>
        <color rgb="FFFFFF00"/>
      </font>
      <fill>
        <patternFill patternType="solid">
          <fgColor indexed="65"/>
          <bgColor rgb="FF006600"/>
        </patternFill>
      </fill>
    </dxf>
    <dxf>
      <fill>
        <patternFill patternType="solid">
          <fgColor indexed="65"/>
          <bgColor rgb="FFC00000"/>
        </patternFill>
      </fill>
    </dxf>
    <dxf>
      <font>
        <color rgb="FFFFFF00"/>
      </font>
      <fill>
        <patternFill patternType="solid">
          <fgColor indexed="65"/>
          <bgColor rgb="FF006600"/>
        </patternFill>
      </fill>
    </dxf>
    <dxf>
      <fill>
        <patternFill patternType="solid">
          <fgColor indexed="65"/>
          <bgColor rgb="FFC00000"/>
        </patternFill>
      </fill>
    </dxf>
    <dxf>
      <font>
        <color rgb="FFFFFF00"/>
      </font>
      <fill>
        <patternFill patternType="solid">
          <fgColor indexed="65"/>
          <bgColor rgb="FF006600"/>
        </patternFill>
      </fill>
    </dxf>
    <dxf>
      <fill>
        <patternFill patternType="solid">
          <fgColor indexed="65"/>
          <bgColor rgb="FFC00000"/>
        </patternFill>
      </fill>
    </dxf>
    <dxf>
      <font>
        <color rgb="FFFFFF00"/>
      </font>
      <fill>
        <patternFill patternType="solid">
          <fgColor indexed="65"/>
          <bgColor rgb="FF006600"/>
        </patternFill>
      </fill>
    </dxf>
    <dxf>
      <fill>
        <patternFill patternType="solid">
          <fgColor indexed="65"/>
          <bgColor rgb="FFC00000"/>
        </patternFill>
      </fill>
    </dxf>
    <dxf>
      <font>
        <color rgb="FFFFFF00"/>
      </font>
      <fill>
        <patternFill patternType="solid">
          <fgColor indexed="65"/>
          <bgColor rgb="FF006600"/>
        </patternFill>
      </fill>
    </dxf>
    <dxf>
      <fill>
        <patternFill patternType="solid">
          <fgColor indexed="65"/>
          <bgColor rgb="FFC00000"/>
        </patternFill>
      </fill>
    </dxf>
    <dxf>
      <font>
        <color rgb="FFFFFF00"/>
      </font>
      <fill>
        <patternFill patternType="solid">
          <fgColor indexed="65"/>
          <bgColor rgb="FF006600"/>
        </patternFill>
      </fill>
    </dxf>
    <dxf>
      <fill>
        <patternFill patternType="solid">
          <fgColor indexed="65"/>
          <bgColor rgb="FFC00000"/>
        </patternFill>
      </fill>
    </dxf>
    <dxf>
      <font>
        <color rgb="FFFFFF00"/>
      </font>
      <fill>
        <patternFill patternType="solid">
          <fgColor indexed="65"/>
          <bgColor rgb="FF006600"/>
        </patternFill>
      </fill>
    </dxf>
    <dxf>
      <fill>
        <patternFill patternType="solid">
          <fgColor indexed="65"/>
          <bgColor rgb="FFC00000"/>
        </patternFill>
      </fill>
    </dxf>
    <dxf>
      <font>
        <color rgb="FFFFFF00"/>
      </font>
      <fill>
        <patternFill patternType="solid">
          <fgColor indexed="65"/>
          <bgColor rgb="FF006600"/>
        </patternFill>
      </fill>
    </dxf>
    <dxf>
      <fill>
        <patternFill patternType="solid">
          <fgColor indexed="65"/>
          <bgColor rgb="FFC00000"/>
        </patternFill>
      </fill>
    </dxf>
    <dxf>
      <font>
        <color rgb="FFFFFF00"/>
      </font>
      <fill>
        <patternFill patternType="solid">
          <fgColor indexed="65"/>
          <bgColor rgb="FF006600"/>
        </patternFill>
      </fill>
    </dxf>
    <dxf>
      <fill>
        <patternFill patternType="solid">
          <fgColor indexed="65"/>
          <bgColor rgb="FFC00000"/>
        </patternFill>
      </fill>
    </dxf>
    <dxf>
      <font>
        <color rgb="FFFFFF00"/>
      </font>
      <fill>
        <patternFill patternType="solid">
          <fgColor indexed="65"/>
          <bgColor rgb="FF006600"/>
        </patternFill>
      </fill>
    </dxf>
    <dxf>
      <fill>
        <patternFill patternType="solid">
          <fgColor indexed="65"/>
          <bgColor rgb="FFC00000"/>
        </patternFill>
      </fill>
    </dxf>
    <dxf>
      <font>
        <color rgb="FFFFFF00"/>
      </font>
      <fill>
        <patternFill patternType="solid">
          <fgColor indexed="65"/>
          <bgColor rgb="FF006600"/>
        </patternFill>
      </fill>
    </dxf>
    <dxf>
      <fill>
        <patternFill patternType="solid">
          <fgColor indexed="65"/>
          <bgColor rgb="FFC00000"/>
        </patternFill>
      </fill>
    </dxf>
    <dxf>
      <font>
        <color rgb="FFFFFF00"/>
      </font>
      <fill>
        <patternFill patternType="solid">
          <fgColor indexed="65"/>
          <bgColor rgb="FF006600"/>
        </patternFill>
      </fill>
    </dxf>
    <dxf>
      <fill>
        <patternFill patternType="solid">
          <fgColor indexed="65"/>
          <bgColor rgb="FFC00000"/>
        </patternFill>
      </fill>
    </dxf>
    <dxf>
      <font>
        <color rgb="FFFFFF00"/>
      </font>
      <fill>
        <patternFill patternType="solid">
          <fgColor indexed="65"/>
          <bgColor rgb="FF006600"/>
        </patternFill>
      </fill>
    </dxf>
    <dxf>
      <fill>
        <patternFill patternType="solid">
          <fgColor indexed="65"/>
          <bgColor rgb="FFC00000"/>
        </patternFill>
      </fill>
    </dxf>
    <dxf>
      <font>
        <color rgb="FFFFFF00"/>
      </font>
      <fill>
        <patternFill patternType="solid">
          <fgColor indexed="65"/>
          <bgColor rgb="FF006600"/>
        </patternFill>
      </fill>
    </dxf>
    <dxf>
      <fill>
        <patternFill patternType="solid">
          <fgColor indexed="65"/>
          <bgColor rgb="FFC00000"/>
        </patternFill>
      </fill>
    </dxf>
    <dxf>
      <font>
        <color rgb="FFFFFF00"/>
      </font>
      <fill>
        <patternFill patternType="solid">
          <fgColor indexed="65"/>
          <bgColor rgb="FF006600"/>
        </patternFill>
      </fill>
    </dxf>
    <dxf>
      <fill>
        <patternFill patternType="solid">
          <fgColor indexed="65"/>
          <bgColor rgb="FFC00000"/>
        </patternFill>
      </fill>
    </dxf>
    <dxf>
      <font>
        <color rgb="FFFFFF00"/>
      </font>
      <fill>
        <patternFill patternType="solid">
          <fgColor indexed="65"/>
          <bgColor rgb="FF006600"/>
        </patternFill>
      </fill>
    </dxf>
    <dxf>
      <fill>
        <patternFill patternType="solid">
          <fgColor indexed="65"/>
          <bgColor rgb="FFC00000"/>
        </patternFill>
      </fill>
    </dxf>
    <dxf>
      <font>
        <color rgb="FFFFFF00"/>
      </font>
      <fill>
        <patternFill patternType="solid">
          <fgColor indexed="65"/>
          <bgColor rgb="FF006600"/>
        </patternFill>
      </fill>
    </dxf>
    <dxf>
      <fill>
        <patternFill patternType="solid">
          <fgColor indexed="65"/>
          <bgColor rgb="FFC00000"/>
        </patternFill>
      </fill>
    </dxf>
    <dxf>
      <font>
        <color rgb="FFFFFF00"/>
      </font>
      <fill>
        <patternFill patternType="solid">
          <fgColor indexed="65"/>
          <bgColor rgb="FF006600"/>
        </patternFill>
      </fill>
    </dxf>
    <dxf>
      <fill>
        <patternFill patternType="solid">
          <fgColor indexed="65"/>
          <bgColor rgb="FFC00000"/>
        </patternFill>
      </fill>
    </dxf>
    <dxf>
      <font>
        <color rgb="FFFFFF00"/>
      </font>
      <fill>
        <patternFill patternType="solid">
          <fgColor indexed="65"/>
          <bgColor rgb="FF006600"/>
        </patternFill>
      </fill>
    </dxf>
    <dxf>
      <fill>
        <patternFill patternType="solid">
          <fgColor indexed="65"/>
          <bgColor rgb="FFC00000"/>
        </patternFill>
      </fill>
    </dxf>
    <dxf>
      <font>
        <color rgb="FFFFFF00"/>
      </font>
      <fill>
        <patternFill patternType="solid">
          <fgColor indexed="65"/>
          <bgColor rgb="FF006600"/>
        </patternFill>
      </fill>
    </dxf>
    <dxf>
      <fill>
        <patternFill patternType="solid">
          <fgColor indexed="65"/>
          <bgColor rgb="FFC00000"/>
        </patternFill>
      </fill>
    </dxf>
    <dxf>
      <font>
        <color rgb="FFFFFF00"/>
      </font>
      <fill>
        <patternFill patternType="solid">
          <fgColor indexed="65"/>
          <bgColor rgb="FF006600"/>
        </patternFill>
      </fill>
    </dxf>
    <dxf>
      <fill>
        <patternFill patternType="solid">
          <fgColor indexed="65"/>
          <bgColor rgb="FFC00000"/>
        </patternFill>
      </fill>
    </dxf>
    <dxf>
      <font>
        <color rgb="FFFFFF00"/>
      </font>
      <fill>
        <patternFill patternType="solid">
          <fgColor indexed="65"/>
          <bgColor rgb="FF006600"/>
        </patternFill>
      </fill>
    </dxf>
    <dxf>
      <fill>
        <patternFill patternType="solid">
          <fgColor indexed="65"/>
          <bgColor rgb="FFC00000"/>
        </patternFill>
      </fill>
    </dxf>
    <dxf>
      <font>
        <color rgb="FFFFFF00"/>
      </font>
      <fill>
        <patternFill patternType="solid">
          <fgColor indexed="65"/>
          <bgColor rgb="FF006600"/>
        </patternFill>
      </fill>
    </dxf>
    <dxf>
      <fill>
        <patternFill patternType="solid">
          <fgColor indexed="65"/>
          <bgColor rgb="FFC00000"/>
        </patternFill>
      </fill>
    </dxf>
    <dxf>
      <font>
        <color rgb="FFFFFF00"/>
      </font>
      <fill>
        <patternFill patternType="solid">
          <fgColor indexed="65"/>
          <bgColor rgb="FF006600"/>
        </patternFill>
      </fill>
    </dxf>
    <dxf>
      <fill>
        <patternFill patternType="solid">
          <fgColor indexed="65"/>
          <bgColor rgb="FFC00000"/>
        </patternFill>
      </fill>
    </dxf>
    <dxf>
      <font>
        <color rgb="FFFFFF00"/>
      </font>
      <fill>
        <patternFill patternType="solid">
          <fgColor indexed="65"/>
          <bgColor rgb="FF006600"/>
        </patternFill>
      </fill>
    </dxf>
    <dxf>
      <fill>
        <patternFill patternType="solid">
          <fgColor indexed="65"/>
          <bgColor rgb="FFC00000"/>
        </patternFill>
      </fill>
    </dxf>
    <dxf>
      <font>
        <color rgb="FFFFFF00"/>
      </font>
      <fill>
        <patternFill patternType="solid">
          <fgColor indexed="65"/>
          <bgColor rgb="FF006600"/>
        </patternFill>
      </fill>
    </dxf>
    <dxf>
      <fill>
        <patternFill patternType="solid">
          <fgColor indexed="65"/>
          <bgColor rgb="FFC00000"/>
        </patternFill>
      </fill>
    </dxf>
    <dxf>
      <font>
        <color rgb="FFFFFF00"/>
      </font>
      <fill>
        <patternFill patternType="solid">
          <fgColor indexed="65"/>
          <bgColor rgb="FF0066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Temperature</a:t>
            </a:r>
          </a:p>
        </c:rich>
      </c:tx>
      <c:layout>
        <c:manualLayout>
          <c:xMode val="factor"/>
          <c:yMode val="factor"/>
          <c:x val="-0.002"/>
          <c:y val="-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25"/>
          <c:y val="0.167"/>
          <c:w val="0.96125"/>
          <c:h val="0.797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'Q1-Q10'!$AJ$46:$AJ$57</c:f>
              <c:strCache/>
            </c:strRef>
          </c:cat>
          <c:val>
            <c:numRef>
              <c:f>'Q1-Q10'!$AK$46:$AK$57</c:f>
              <c:numCache/>
            </c:numRef>
          </c:val>
          <c:smooth val="0"/>
        </c:ser>
        <c:marker val="1"/>
        <c:axId val="46652036"/>
        <c:axId val="17215141"/>
      </c:lineChart>
      <c:catAx>
        <c:axId val="46652036"/>
        <c:scaling>
          <c:orientation val="minMax"/>
        </c:scaling>
        <c:axPos val="b"/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17215141"/>
        <c:crosses val="autoZero"/>
        <c:auto val="1"/>
        <c:lblOffset val="100"/>
        <c:tickLblSkip val="1"/>
        <c:noMultiLvlLbl val="0"/>
      </c:catAx>
      <c:valAx>
        <c:axId val="172151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6652036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Ice Creams Sold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5"/>
          <c:y val="0.1825"/>
          <c:w val="0.95675"/>
          <c:h val="0.77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'Q11 - Q20'!$AJ$48:$AJ$52</c:f>
              <c:strCache/>
            </c:strRef>
          </c:cat>
          <c:val>
            <c:numRef>
              <c:f>'Q11 - Q20'!$AK$48:$AK$52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'Q11 - Q20'!$AJ$48:$AJ$52</c:f>
              <c:strCache/>
            </c:strRef>
          </c:cat>
          <c:val>
            <c:numRef>
              <c:f>'Q11 - Q20'!$AL$48:$AL$52</c:f>
              <c:numCache/>
            </c:numRef>
          </c:val>
        </c:ser>
        <c:axId val="20718542"/>
        <c:axId val="52249151"/>
      </c:barChart>
      <c:catAx>
        <c:axId val="2071854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2249151"/>
        <c:crosses val="autoZero"/>
        <c:auto val="1"/>
        <c:lblOffset val="100"/>
        <c:tickLblSkip val="1"/>
        <c:noMultiLvlLbl val="0"/>
      </c:catAx>
      <c:valAx>
        <c:axId val="5224915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0718542"/>
        <c:crossesAt val="1"/>
        <c:crossBetween val="between"/>
        <c:dispUnits/>
        <c:majorUnit val="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Colour of Cars sold</a:t>
            </a:r>
          </a:p>
        </c:rich>
      </c:tx>
      <c:layout>
        <c:manualLayout>
          <c:xMode val="factor"/>
          <c:yMode val="factor"/>
          <c:x val="-0.008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9"/>
          <c:y val="0.1825"/>
          <c:w val="0.9595"/>
          <c:h val="0.77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'Q21-Q30'!$AJ$49:$AJ$53</c:f>
              <c:strCache/>
            </c:strRef>
          </c:cat>
          <c:val>
            <c:numRef>
              <c:f>'Q21-Q30'!$AK$49:$AK$53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'Q21-Q30'!$AJ$49:$AJ$53</c:f>
              <c:strCache/>
            </c:strRef>
          </c:cat>
          <c:val>
            <c:numRef>
              <c:f>'Q21-Q30'!$AL$49:$AL$53</c:f>
              <c:numCache/>
            </c:numRef>
          </c:val>
        </c:ser>
        <c:axId val="480312"/>
        <c:axId val="4322809"/>
      </c:barChart>
      <c:catAx>
        <c:axId val="48031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322809"/>
        <c:crosses val="autoZero"/>
        <c:auto val="1"/>
        <c:lblOffset val="100"/>
        <c:tickLblSkip val="1"/>
        <c:noMultiLvlLbl val="0"/>
      </c:catAx>
      <c:valAx>
        <c:axId val="432280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80312"/>
        <c:crossesAt val="1"/>
        <c:crossBetween val="between"/>
        <c:dispUnits/>
        <c:majorUnit val="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"/>
          <c:y val="0.0345"/>
          <c:w val="0.80775"/>
          <c:h val="0.85425"/>
        </c:manualLayout>
      </c:layout>
      <c:lineChart>
        <c:grouping val="standard"/>
        <c:varyColors val="0"/>
        <c:ser>
          <c:idx val="0"/>
          <c:order val="0"/>
          <c:tx>
            <c:strRef>
              <c:f>'Q31-Q40'!$AK$46</c:f>
              <c:strCache>
                <c:ptCount val="1"/>
                <c:pt idx="0">
                  <c:v>Blue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'Q31-Q40'!$AJ$47:$AJ$51</c:f>
              <c:strCache/>
            </c:strRef>
          </c:cat>
          <c:val>
            <c:numRef>
              <c:f>'Q31-Q40'!$AK$47:$AK$51</c:f>
              <c:numCache/>
            </c:numRef>
          </c:val>
          <c:smooth val="0"/>
        </c:ser>
        <c:ser>
          <c:idx val="1"/>
          <c:order val="1"/>
          <c:tx>
            <c:strRef>
              <c:f>'Q31-Q40'!$AL$46</c:f>
              <c:strCache>
                <c:ptCount val="1"/>
                <c:pt idx="0">
                  <c:v>Red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'Q31-Q40'!$AJ$47:$AJ$51</c:f>
              <c:strCache/>
            </c:strRef>
          </c:cat>
          <c:val>
            <c:numRef>
              <c:f>'Q31-Q40'!$AL$47:$AL$51</c:f>
              <c:numCache/>
            </c:numRef>
          </c:val>
          <c:smooth val="0"/>
        </c:ser>
        <c:marker val="1"/>
        <c:axId val="38905282"/>
        <c:axId val="14603219"/>
      </c:lineChart>
      <c:catAx>
        <c:axId val="389052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Days</a:t>
                </a:r>
              </a:p>
            </c:rich>
          </c:tx>
          <c:layout>
            <c:manualLayout>
              <c:xMode val="factor"/>
              <c:yMode val="factor"/>
              <c:x val="-0.0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none"/>
        <c:minorTickMark val="out"/>
        <c:tickLblPos val="nextTo"/>
        <c:spPr>
          <a:ln w="25400">
            <a:solidFill>
              <a:srgbClr val="000000"/>
            </a:solidFill>
          </a:ln>
        </c:spPr>
        <c:crossAx val="14603219"/>
        <c:crosses val="autoZero"/>
        <c:auto val="1"/>
        <c:lblOffset val="100"/>
        <c:tickLblSkip val="1"/>
        <c:noMultiLvlLbl val="0"/>
      </c:catAx>
      <c:valAx>
        <c:axId val="146032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Total</a:t>
                </a:r>
              </a:p>
            </c:rich>
          </c:tx>
          <c:layout>
            <c:manualLayout>
              <c:xMode val="factor"/>
              <c:yMode val="factor"/>
              <c:x val="-0.0182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90528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35"/>
          <c:y val="0.41575"/>
          <c:w val="0.1095"/>
          <c:h val="0.15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142875</xdr:colOff>
      <xdr:row>1</xdr:row>
      <xdr:rowOff>28575</xdr:rowOff>
    </xdr:from>
    <xdr:to>
      <xdr:col>32</xdr:col>
      <xdr:colOff>495300</xdr:colOff>
      <xdr:row>2</xdr:row>
      <xdr:rowOff>57150</xdr:rowOff>
    </xdr:to>
    <xdr:sp macro="[0]!Clear_Answers">
      <xdr:nvSpPr>
        <xdr:cNvPr id="1" name="Rounded Rectangle 3"/>
        <xdr:cNvSpPr>
          <a:spLocks/>
        </xdr:cNvSpPr>
      </xdr:nvSpPr>
      <xdr:spPr>
        <a:xfrm>
          <a:off x="5667375" y="228600"/>
          <a:ext cx="1962150" cy="219075"/>
        </a:xfrm>
        <a:prstGeom prst="roundRect">
          <a:avLst/>
        </a:prstGeom>
        <a:solidFill>
          <a:srgbClr val="4F81BD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Click Here</a:t>
          </a:r>
          <a:r>
            <a:rPr lang="en-US" cap="none" sz="900" b="0" i="0" u="none" baseline="0">
              <a:solidFill>
                <a:srgbClr val="000000"/>
              </a:solidFill>
            </a:rPr>
            <a:t> to Clear Answers</a:t>
          </a:r>
        </a:p>
      </xdr:txBody>
    </xdr:sp>
    <xdr:clientData/>
  </xdr:twoCellAnchor>
  <xdr:twoCellAnchor>
    <xdr:from>
      <xdr:col>25</xdr:col>
      <xdr:colOff>142875</xdr:colOff>
      <xdr:row>2</xdr:row>
      <xdr:rowOff>104775</xdr:rowOff>
    </xdr:from>
    <xdr:to>
      <xdr:col>32</xdr:col>
      <xdr:colOff>495300</xdr:colOff>
      <xdr:row>3</xdr:row>
      <xdr:rowOff>152400</xdr:rowOff>
    </xdr:to>
    <xdr:sp>
      <xdr:nvSpPr>
        <xdr:cNvPr id="2" name="Rounded Rectangle 4"/>
        <xdr:cNvSpPr>
          <a:spLocks/>
        </xdr:cNvSpPr>
      </xdr:nvSpPr>
      <xdr:spPr>
        <a:xfrm>
          <a:off x="5667375" y="495300"/>
          <a:ext cx="1962150" cy="238125"/>
        </a:xfrm>
        <a:prstGeom prst="roundRect">
          <a:avLst/>
        </a:prstGeom>
        <a:solidFill>
          <a:srgbClr val="4F81BD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Shift</a:t>
          </a:r>
          <a:r>
            <a:rPr lang="en-US" cap="none" sz="800" b="0" i="0" u="none" baseline="0">
              <a:solidFill>
                <a:srgbClr val="000000"/>
              </a:solidFill>
            </a:rPr>
            <a:t> + F9 to Change Questions</a:t>
          </a:r>
        </a:p>
      </xdr:txBody>
    </xdr:sp>
    <xdr:clientData/>
  </xdr:twoCellAnchor>
  <xdr:twoCellAnchor>
    <xdr:from>
      <xdr:col>10</xdr:col>
      <xdr:colOff>28575</xdr:colOff>
      <xdr:row>68</xdr:row>
      <xdr:rowOff>9525</xdr:rowOff>
    </xdr:from>
    <xdr:to>
      <xdr:col>18</xdr:col>
      <xdr:colOff>114300</xdr:colOff>
      <xdr:row>69</xdr:row>
      <xdr:rowOff>28575</xdr:rowOff>
    </xdr:to>
    <xdr:sp macro="[0]!Clear_Answers">
      <xdr:nvSpPr>
        <xdr:cNvPr id="3" name="Rounded Rectangle 5"/>
        <xdr:cNvSpPr>
          <a:spLocks/>
        </xdr:cNvSpPr>
      </xdr:nvSpPr>
      <xdr:spPr>
        <a:xfrm>
          <a:off x="2352675" y="13515975"/>
          <a:ext cx="1819275" cy="209550"/>
        </a:xfrm>
        <a:prstGeom prst="roundRect">
          <a:avLst/>
        </a:prstGeom>
        <a:solidFill>
          <a:srgbClr val="4F81BD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Click Here</a:t>
          </a:r>
          <a:r>
            <a:rPr lang="en-US" cap="none" sz="900" b="0" i="0" u="none" baseline="0">
              <a:solidFill>
                <a:srgbClr val="000000"/>
              </a:solidFill>
            </a:rPr>
            <a:t> to Clear Answers</a:t>
          </a:r>
        </a:p>
      </xdr:txBody>
    </xdr:sp>
    <xdr:clientData/>
  </xdr:twoCellAnchor>
  <xdr:twoCellAnchor>
    <xdr:from>
      <xdr:col>10</xdr:col>
      <xdr:colOff>28575</xdr:colOff>
      <xdr:row>69</xdr:row>
      <xdr:rowOff>76200</xdr:rowOff>
    </xdr:from>
    <xdr:to>
      <xdr:col>18</xdr:col>
      <xdr:colOff>114300</xdr:colOff>
      <xdr:row>70</xdr:row>
      <xdr:rowOff>95250</xdr:rowOff>
    </xdr:to>
    <xdr:sp>
      <xdr:nvSpPr>
        <xdr:cNvPr id="4" name="Rounded Rectangle 6"/>
        <xdr:cNvSpPr>
          <a:spLocks/>
        </xdr:cNvSpPr>
      </xdr:nvSpPr>
      <xdr:spPr>
        <a:xfrm>
          <a:off x="2352675" y="13773150"/>
          <a:ext cx="1819275" cy="228600"/>
        </a:xfrm>
        <a:prstGeom prst="roundRect">
          <a:avLst/>
        </a:prstGeom>
        <a:solidFill>
          <a:srgbClr val="4F81BD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Shift</a:t>
          </a:r>
          <a:r>
            <a:rPr lang="en-US" cap="none" sz="800" b="0" i="0" u="none" baseline="0">
              <a:solidFill>
                <a:srgbClr val="000000"/>
              </a:solidFill>
            </a:rPr>
            <a:t> + F9 to Change Questions</a:t>
          </a:r>
        </a:p>
      </xdr:txBody>
    </xdr:sp>
    <xdr:clientData/>
  </xdr:twoCellAnchor>
  <xdr:twoCellAnchor>
    <xdr:from>
      <xdr:col>3</xdr:col>
      <xdr:colOff>0</xdr:colOff>
      <xdr:row>51</xdr:row>
      <xdr:rowOff>161925</xdr:rowOff>
    </xdr:from>
    <xdr:to>
      <xdr:col>25</xdr:col>
      <xdr:colOff>209550</xdr:colOff>
      <xdr:row>67</xdr:row>
      <xdr:rowOff>104775</xdr:rowOff>
    </xdr:to>
    <xdr:graphicFrame>
      <xdr:nvGraphicFramePr>
        <xdr:cNvPr id="5" name="Chart 7"/>
        <xdr:cNvGraphicFramePr/>
      </xdr:nvGraphicFramePr>
      <xdr:xfrm>
        <a:off x="628650" y="10429875"/>
        <a:ext cx="510540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</xdr:colOff>
      <xdr:row>53</xdr:row>
      <xdr:rowOff>180975</xdr:rowOff>
    </xdr:from>
    <xdr:to>
      <xdr:col>24</xdr:col>
      <xdr:colOff>152400</xdr:colOff>
      <xdr:row>68</xdr:row>
      <xdr:rowOff>66675</xdr:rowOff>
    </xdr:to>
    <xdr:graphicFrame>
      <xdr:nvGraphicFramePr>
        <xdr:cNvPr id="1" name="Chart 6"/>
        <xdr:cNvGraphicFramePr/>
      </xdr:nvGraphicFramePr>
      <xdr:xfrm>
        <a:off x="609600" y="107346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19050</xdr:colOff>
      <xdr:row>16</xdr:row>
      <xdr:rowOff>47625</xdr:rowOff>
    </xdr:from>
    <xdr:to>
      <xdr:col>17</xdr:col>
      <xdr:colOff>85725</xdr:colOff>
      <xdr:row>18</xdr:row>
      <xdr:rowOff>114300</xdr:rowOff>
    </xdr:to>
    <xdr:sp>
      <xdr:nvSpPr>
        <xdr:cNvPr id="2" name="Straight Connector 8"/>
        <xdr:cNvSpPr>
          <a:spLocks/>
        </xdr:cNvSpPr>
      </xdr:nvSpPr>
      <xdr:spPr>
        <a:xfrm>
          <a:off x="2324100" y="3238500"/>
          <a:ext cx="1323975" cy="5143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19050</xdr:colOff>
      <xdr:row>16</xdr:row>
      <xdr:rowOff>76200</xdr:rowOff>
    </xdr:from>
    <xdr:to>
      <xdr:col>17</xdr:col>
      <xdr:colOff>180975</xdr:colOff>
      <xdr:row>18</xdr:row>
      <xdr:rowOff>152400</xdr:rowOff>
    </xdr:to>
    <xdr:sp>
      <xdr:nvSpPr>
        <xdr:cNvPr id="3" name="Straight Connector 9"/>
        <xdr:cNvSpPr>
          <a:spLocks/>
        </xdr:cNvSpPr>
      </xdr:nvSpPr>
      <xdr:spPr>
        <a:xfrm flipV="1">
          <a:off x="2324100" y="3267075"/>
          <a:ext cx="1419225" cy="5238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38100</xdr:colOff>
      <xdr:row>1</xdr:row>
      <xdr:rowOff>28575</xdr:rowOff>
    </xdr:from>
    <xdr:to>
      <xdr:col>32</xdr:col>
      <xdr:colOff>600075</xdr:colOff>
      <xdr:row>2</xdr:row>
      <xdr:rowOff>57150</xdr:rowOff>
    </xdr:to>
    <xdr:sp macro="[0]!Clear_Answers2">
      <xdr:nvSpPr>
        <xdr:cNvPr id="4" name="Rounded Rectangle 5"/>
        <xdr:cNvSpPr>
          <a:spLocks/>
        </xdr:cNvSpPr>
      </xdr:nvSpPr>
      <xdr:spPr>
        <a:xfrm>
          <a:off x="5486400" y="228600"/>
          <a:ext cx="1819275" cy="219075"/>
        </a:xfrm>
        <a:prstGeom prst="roundRect">
          <a:avLst/>
        </a:prstGeom>
        <a:solidFill>
          <a:srgbClr val="4F81BD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Click Here</a:t>
          </a:r>
          <a:r>
            <a:rPr lang="en-US" cap="none" sz="900" b="0" i="0" u="none" baseline="0">
              <a:solidFill>
                <a:srgbClr val="000000"/>
              </a:solidFill>
            </a:rPr>
            <a:t> to Clear Answers</a:t>
          </a:r>
        </a:p>
      </xdr:txBody>
    </xdr:sp>
    <xdr:clientData/>
  </xdr:twoCellAnchor>
  <xdr:twoCellAnchor>
    <xdr:from>
      <xdr:col>26</xdr:col>
      <xdr:colOff>38100</xdr:colOff>
      <xdr:row>2</xdr:row>
      <xdr:rowOff>104775</xdr:rowOff>
    </xdr:from>
    <xdr:to>
      <xdr:col>32</xdr:col>
      <xdr:colOff>600075</xdr:colOff>
      <xdr:row>3</xdr:row>
      <xdr:rowOff>152400</xdr:rowOff>
    </xdr:to>
    <xdr:sp>
      <xdr:nvSpPr>
        <xdr:cNvPr id="5" name="Rounded Rectangle 6"/>
        <xdr:cNvSpPr>
          <a:spLocks/>
        </xdr:cNvSpPr>
      </xdr:nvSpPr>
      <xdr:spPr>
        <a:xfrm>
          <a:off x="5486400" y="495300"/>
          <a:ext cx="1819275" cy="238125"/>
        </a:xfrm>
        <a:prstGeom prst="roundRect">
          <a:avLst/>
        </a:prstGeom>
        <a:solidFill>
          <a:srgbClr val="4F81BD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Shift</a:t>
          </a:r>
          <a:r>
            <a:rPr lang="en-US" cap="none" sz="800" b="0" i="0" u="none" baseline="0">
              <a:solidFill>
                <a:srgbClr val="000000"/>
              </a:solidFill>
            </a:rPr>
            <a:t> + F9 to Change Questions</a:t>
          </a:r>
        </a:p>
      </xdr:txBody>
    </xdr:sp>
    <xdr:clientData/>
  </xdr:twoCellAnchor>
  <xdr:twoCellAnchor>
    <xdr:from>
      <xdr:col>8</xdr:col>
      <xdr:colOff>171450</xdr:colOff>
      <xdr:row>69</xdr:row>
      <xdr:rowOff>19050</xdr:rowOff>
    </xdr:from>
    <xdr:to>
      <xdr:col>17</xdr:col>
      <xdr:colOff>104775</xdr:colOff>
      <xdr:row>70</xdr:row>
      <xdr:rowOff>47625</xdr:rowOff>
    </xdr:to>
    <xdr:sp macro="[0]!Clear_Answers2">
      <xdr:nvSpPr>
        <xdr:cNvPr id="6" name="Rounded Rectangle 7"/>
        <xdr:cNvSpPr>
          <a:spLocks/>
        </xdr:cNvSpPr>
      </xdr:nvSpPr>
      <xdr:spPr>
        <a:xfrm>
          <a:off x="1847850" y="13620750"/>
          <a:ext cx="1819275" cy="219075"/>
        </a:xfrm>
        <a:prstGeom prst="roundRect">
          <a:avLst/>
        </a:prstGeom>
        <a:solidFill>
          <a:srgbClr val="4F81BD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Click Here</a:t>
          </a:r>
          <a:r>
            <a:rPr lang="en-US" cap="none" sz="900" b="0" i="0" u="none" baseline="0">
              <a:solidFill>
                <a:srgbClr val="000000"/>
              </a:solidFill>
            </a:rPr>
            <a:t> to Clear Answers</a:t>
          </a:r>
        </a:p>
      </xdr:txBody>
    </xdr:sp>
    <xdr:clientData/>
  </xdr:twoCellAnchor>
  <xdr:twoCellAnchor>
    <xdr:from>
      <xdr:col>8</xdr:col>
      <xdr:colOff>171450</xdr:colOff>
      <xdr:row>70</xdr:row>
      <xdr:rowOff>95250</xdr:rowOff>
    </xdr:from>
    <xdr:to>
      <xdr:col>17</xdr:col>
      <xdr:colOff>104775</xdr:colOff>
      <xdr:row>71</xdr:row>
      <xdr:rowOff>142875</xdr:rowOff>
    </xdr:to>
    <xdr:sp>
      <xdr:nvSpPr>
        <xdr:cNvPr id="7" name="Rounded Rectangle 10"/>
        <xdr:cNvSpPr>
          <a:spLocks/>
        </xdr:cNvSpPr>
      </xdr:nvSpPr>
      <xdr:spPr>
        <a:xfrm>
          <a:off x="1847850" y="13887450"/>
          <a:ext cx="1819275" cy="238125"/>
        </a:xfrm>
        <a:prstGeom prst="roundRect">
          <a:avLst/>
        </a:prstGeom>
        <a:solidFill>
          <a:srgbClr val="4F81BD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Shift</a:t>
          </a:r>
          <a:r>
            <a:rPr lang="en-US" cap="none" sz="800" b="0" i="0" u="none" baseline="0">
              <a:solidFill>
                <a:srgbClr val="000000"/>
              </a:solidFill>
            </a:rPr>
            <a:t> + F9 to Change Questions</a:t>
          </a:r>
        </a:p>
      </xdr:txBody>
    </xdr:sp>
    <xdr:clientData/>
  </xdr:twoCellAnchor>
  <xdr:twoCellAnchor>
    <xdr:from>
      <xdr:col>9</xdr:col>
      <xdr:colOff>133350</xdr:colOff>
      <xdr:row>25</xdr:row>
      <xdr:rowOff>38100</xdr:rowOff>
    </xdr:from>
    <xdr:to>
      <xdr:col>9</xdr:col>
      <xdr:colOff>133350</xdr:colOff>
      <xdr:row>27</xdr:row>
      <xdr:rowOff>9525</xdr:rowOff>
    </xdr:to>
    <xdr:sp>
      <xdr:nvSpPr>
        <xdr:cNvPr id="8" name="Straight Arrow Connector 12"/>
        <xdr:cNvSpPr>
          <a:spLocks/>
        </xdr:cNvSpPr>
      </xdr:nvSpPr>
      <xdr:spPr>
        <a:xfrm rot="5400000">
          <a:off x="2019300" y="5076825"/>
          <a:ext cx="0" cy="3714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171450</xdr:colOff>
      <xdr:row>27</xdr:row>
      <xdr:rowOff>47625</xdr:rowOff>
    </xdr:from>
    <xdr:to>
      <xdr:col>13</xdr:col>
      <xdr:colOff>200025</xdr:colOff>
      <xdr:row>27</xdr:row>
      <xdr:rowOff>47625</xdr:rowOff>
    </xdr:to>
    <xdr:sp>
      <xdr:nvSpPr>
        <xdr:cNvPr id="9" name="Straight Arrow Connector 14"/>
        <xdr:cNvSpPr>
          <a:spLocks/>
        </xdr:cNvSpPr>
      </xdr:nvSpPr>
      <xdr:spPr>
        <a:xfrm>
          <a:off x="2057400" y="5486400"/>
          <a:ext cx="8667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180975</xdr:colOff>
      <xdr:row>39</xdr:row>
      <xdr:rowOff>9525</xdr:rowOff>
    </xdr:from>
    <xdr:to>
      <xdr:col>12</xdr:col>
      <xdr:colOff>85725</xdr:colOff>
      <xdr:row>41</xdr:row>
      <xdr:rowOff>161925</xdr:rowOff>
    </xdr:to>
    <xdr:sp>
      <xdr:nvSpPr>
        <xdr:cNvPr id="10" name="Isosceles Triangle 18"/>
        <xdr:cNvSpPr>
          <a:spLocks/>
        </xdr:cNvSpPr>
      </xdr:nvSpPr>
      <xdr:spPr>
        <a:xfrm>
          <a:off x="2276475" y="7829550"/>
          <a:ext cx="323850" cy="542925"/>
        </a:xfrm>
        <a:prstGeom prst="triangle">
          <a:avLst/>
        </a:prstGeom>
        <a:solidFill>
          <a:srgbClr val="4F81BD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200025</xdr:colOff>
      <xdr:row>54</xdr:row>
      <xdr:rowOff>9525</xdr:rowOff>
    </xdr:from>
    <xdr:to>
      <xdr:col>24</xdr:col>
      <xdr:colOff>161925</xdr:colOff>
      <xdr:row>68</xdr:row>
      <xdr:rowOff>85725</xdr:rowOff>
    </xdr:to>
    <xdr:graphicFrame>
      <xdr:nvGraphicFramePr>
        <xdr:cNvPr id="1" name="Chart 5"/>
        <xdr:cNvGraphicFramePr/>
      </xdr:nvGraphicFramePr>
      <xdr:xfrm>
        <a:off x="619125" y="10582275"/>
        <a:ext cx="48863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26</xdr:col>
      <xdr:colOff>38100</xdr:colOff>
      <xdr:row>1</xdr:row>
      <xdr:rowOff>38100</xdr:rowOff>
    </xdr:from>
    <xdr:to>
      <xdr:col>32</xdr:col>
      <xdr:colOff>600075</xdr:colOff>
      <xdr:row>2</xdr:row>
      <xdr:rowOff>66675</xdr:rowOff>
    </xdr:to>
    <xdr:sp macro="[0]!Clear_Answers2">
      <xdr:nvSpPr>
        <xdr:cNvPr id="2" name="Rounded Rectangle 5"/>
        <xdr:cNvSpPr>
          <a:spLocks/>
        </xdr:cNvSpPr>
      </xdr:nvSpPr>
      <xdr:spPr>
        <a:xfrm>
          <a:off x="5800725" y="238125"/>
          <a:ext cx="1819275" cy="219075"/>
        </a:xfrm>
        <a:prstGeom prst="roundRect">
          <a:avLst/>
        </a:prstGeom>
        <a:solidFill>
          <a:srgbClr val="4F81BD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Click Here</a:t>
          </a:r>
          <a:r>
            <a:rPr lang="en-US" cap="none" sz="900" b="0" i="0" u="none" baseline="0">
              <a:solidFill>
                <a:srgbClr val="000000"/>
              </a:solidFill>
            </a:rPr>
            <a:t> to Clear Answers</a:t>
          </a:r>
        </a:p>
      </xdr:txBody>
    </xdr:sp>
    <xdr:clientData/>
  </xdr:twoCellAnchor>
  <xdr:twoCellAnchor>
    <xdr:from>
      <xdr:col>26</xdr:col>
      <xdr:colOff>38100</xdr:colOff>
      <xdr:row>2</xdr:row>
      <xdr:rowOff>114300</xdr:rowOff>
    </xdr:from>
    <xdr:to>
      <xdr:col>32</xdr:col>
      <xdr:colOff>600075</xdr:colOff>
      <xdr:row>3</xdr:row>
      <xdr:rowOff>161925</xdr:rowOff>
    </xdr:to>
    <xdr:sp>
      <xdr:nvSpPr>
        <xdr:cNvPr id="3" name="Rounded Rectangle 6"/>
        <xdr:cNvSpPr>
          <a:spLocks/>
        </xdr:cNvSpPr>
      </xdr:nvSpPr>
      <xdr:spPr>
        <a:xfrm>
          <a:off x="5800725" y="504825"/>
          <a:ext cx="1819275" cy="238125"/>
        </a:xfrm>
        <a:prstGeom prst="roundRect">
          <a:avLst/>
        </a:prstGeom>
        <a:solidFill>
          <a:srgbClr val="4F81BD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Shift</a:t>
          </a:r>
          <a:r>
            <a:rPr lang="en-US" cap="none" sz="800" b="0" i="0" u="none" baseline="0">
              <a:solidFill>
                <a:srgbClr val="000000"/>
              </a:solidFill>
            </a:rPr>
            <a:t> + F9 to Change Questions</a:t>
          </a:r>
        </a:p>
      </xdr:txBody>
    </xdr:sp>
    <xdr:clientData/>
  </xdr:twoCellAnchor>
  <xdr:twoCellAnchor>
    <xdr:from>
      <xdr:col>10</xdr:col>
      <xdr:colOff>0</xdr:colOff>
      <xdr:row>70</xdr:row>
      <xdr:rowOff>0</xdr:rowOff>
    </xdr:from>
    <xdr:to>
      <xdr:col>18</xdr:col>
      <xdr:colOff>142875</xdr:colOff>
      <xdr:row>71</xdr:row>
      <xdr:rowOff>28575</xdr:rowOff>
    </xdr:to>
    <xdr:sp macro="[0]!Clear_Answers2">
      <xdr:nvSpPr>
        <xdr:cNvPr id="4" name="Rounded Rectangle 9"/>
        <xdr:cNvSpPr>
          <a:spLocks/>
        </xdr:cNvSpPr>
      </xdr:nvSpPr>
      <xdr:spPr>
        <a:xfrm>
          <a:off x="2238375" y="13620750"/>
          <a:ext cx="1933575" cy="219075"/>
        </a:xfrm>
        <a:prstGeom prst="roundRect">
          <a:avLst/>
        </a:prstGeom>
        <a:solidFill>
          <a:srgbClr val="4F81BD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Click Here</a:t>
          </a:r>
          <a:r>
            <a:rPr lang="en-US" cap="none" sz="900" b="0" i="0" u="none" baseline="0">
              <a:solidFill>
                <a:srgbClr val="000000"/>
              </a:solidFill>
            </a:rPr>
            <a:t> to Clear Answers</a:t>
          </a:r>
        </a:p>
      </xdr:txBody>
    </xdr:sp>
    <xdr:clientData/>
  </xdr:twoCellAnchor>
  <xdr:twoCellAnchor>
    <xdr:from>
      <xdr:col>10</xdr:col>
      <xdr:colOff>0</xdr:colOff>
      <xdr:row>71</xdr:row>
      <xdr:rowOff>76200</xdr:rowOff>
    </xdr:from>
    <xdr:to>
      <xdr:col>18</xdr:col>
      <xdr:colOff>142875</xdr:colOff>
      <xdr:row>72</xdr:row>
      <xdr:rowOff>104775</xdr:rowOff>
    </xdr:to>
    <xdr:sp>
      <xdr:nvSpPr>
        <xdr:cNvPr id="5" name="Rounded Rectangle 10"/>
        <xdr:cNvSpPr>
          <a:spLocks/>
        </xdr:cNvSpPr>
      </xdr:nvSpPr>
      <xdr:spPr>
        <a:xfrm>
          <a:off x="2238375" y="13887450"/>
          <a:ext cx="1933575" cy="238125"/>
        </a:xfrm>
        <a:prstGeom prst="roundRect">
          <a:avLst/>
        </a:prstGeom>
        <a:solidFill>
          <a:srgbClr val="4F81BD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Shift</a:t>
          </a:r>
          <a:r>
            <a:rPr lang="en-US" cap="none" sz="800" b="0" i="0" u="none" baseline="0">
              <a:solidFill>
                <a:srgbClr val="000000"/>
              </a:solidFill>
            </a:rPr>
            <a:t> + F9 to Change Questions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53</xdr:row>
      <xdr:rowOff>38100</xdr:rowOff>
    </xdr:from>
    <xdr:to>
      <xdr:col>29</xdr:col>
      <xdr:colOff>9525</xdr:colOff>
      <xdr:row>67</xdr:row>
      <xdr:rowOff>114300</xdr:rowOff>
    </xdr:to>
    <xdr:graphicFrame>
      <xdr:nvGraphicFramePr>
        <xdr:cNvPr id="1" name="Chart 11"/>
        <xdr:cNvGraphicFramePr/>
      </xdr:nvGraphicFramePr>
      <xdr:xfrm>
        <a:off x="600075" y="10525125"/>
        <a:ext cx="55626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69</xdr:row>
      <xdr:rowOff>0</xdr:rowOff>
    </xdr:from>
    <xdr:to>
      <xdr:col>17</xdr:col>
      <xdr:colOff>142875</xdr:colOff>
      <xdr:row>70</xdr:row>
      <xdr:rowOff>28575</xdr:rowOff>
    </xdr:to>
    <xdr:sp macro="[0]!Clear_Answers3">
      <xdr:nvSpPr>
        <xdr:cNvPr id="2" name="Rounded Rectangle 4"/>
        <xdr:cNvSpPr>
          <a:spLocks/>
        </xdr:cNvSpPr>
      </xdr:nvSpPr>
      <xdr:spPr>
        <a:xfrm>
          <a:off x="1885950" y="13535025"/>
          <a:ext cx="1895475" cy="219075"/>
        </a:xfrm>
        <a:prstGeom prst="roundRect">
          <a:avLst/>
        </a:prstGeom>
        <a:solidFill>
          <a:srgbClr val="4F81BD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Click Here</a:t>
          </a:r>
          <a:r>
            <a:rPr lang="en-US" cap="none" sz="900" b="0" i="0" u="none" baseline="0">
              <a:solidFill>
                <a:srgbClr val="000000"/>
              </a:solidFill>
            </a:rPr>
            <a:t> to Clear Answers</a:t>
          </a:r>
        </a:p>
      </xdr:txBody>
    </xdr:sp>
    <xdr:clientData/>
  </xdr:twoCellAnchor>
  <xdr:twoCellAnchor>
    <xdr:from>
      <xdr:col>9</xdr:col>
      <xdr:colOff>0</xdr:colOff>
      <xdr:row>70</xdr:row>
      <xdr:rowOff>76200</xdr:rowOff>
    </xdr:from>
    <xdr:to>
      <xdr:col>17</xdr:col>
      <xdr:colOff>142875</xdr:colOff>
      <xdr:row>71</xdr:row>
      <xdr:rowOff>123825</xdr:rowOff>
    </xdr:to>
    <xdr:sp>
      <xdr:nvSpPr>
        <xdr:cNvPr id="3" name="Rounded Rectangle 5"/>
        <xdr:cNvSpPr>
          <a:spLocks/>
        </xdr:cNvSpPr>
      </xdr:nvSpPr>
      <xdr:spPr>
        <a:xfrm>
          <a:off x="1885950" y="13801725"/>
          <a:ext cx="1895475" cy="238125"/>
        </a:xfrm>
        <a:prstGeom prst="roundRect">
          <a:avLst/>
        </a:prstGeom>
        <a:solidFill>
          <a:srgbClr val="4F81BD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Shift</a:t>
          </a:r>
          <a:r>
            <a:rPr lang="en-US" cap="none" sz="800" b="0" i="0" u="none" baseline="0">
              <a:solidFill>
                <a:srgbClr val="000000"/>
              </a:solidFill>
            </a:rPr>
            <a:t> + F9 to Change Questions</a:t>
          </a:r>
        </a:p>
      </xdr:txBody>
    </xdr:sp>
    <xdr:clientData/>
  </xdr:twoCellAnchor>
  <xdr:twoCellAnchor>
    <xdr:from>
      <xdr:col>26</xdr:col>
      <xdr:colOff>19050</xdr:colOff>
      <xdr:row>1</xdr:row>
      <xdr:rowOff>38100</xdr:rowOff>
    </xdr:from>
    <xdr:to>
      <xdr:col>32</xdr:col>
      <xdr:colOff>581025</xdr:colOff>
      <xdr:row>2</xdr:row>
      <xdr:rowOff>66675</xdr:rowOff>
    </xdr:to>
    <xdr:sp macro="[0]!Clear_Answers3">
      <xdr:nvSpPr>
        <xdr:cNvPr id="4" name="Rounded Rectangle 6"/>
        <xdr:cNvSpPr>
          <a:spLocks/>
        </xdr:cNvSpPr>
      </xdr:nvSpPr>
      <xdr:spPr>
        <a:xfrm>
          <a:off x="5543550" y="238125"/>
          <a:ext cx="1819275" cy="219075"/>
        </a:xfrm>
        <a:prstGeom prst="roundRect">
          <a:avLst/>
        </a:prstGeom>
        <a:solidFill>
          <a:srgbClr val="4F81BD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Click Here</a:t>
          </a:r>
          <a:r>
            <a:rPr lang="en-US" cap="none" sz="900" b="0" i="0" u="none" baseline="0">
              <a:solidFill>
                <a:srgbClr val="000000"/>
              </a:solidFill>
            </a:rPr>
            <a:t> to Clear Answers</a:t>
          </a:r>
        </a:p>
      </xdr:txBody>
    </xdr:sp>
    <xdr:clientData/>
  </xdr:twoCellAnchor>
  <xdr:twoCellAnchor>
    <xdr:from>
      <xdr:col>26</xdr:col>
      <xdr:colOff>19050</xdr:colOff>
      <xdr:row>2</xdr:row>
      <xdr:rowOff>114300</xdr:rowOff>
    </xdr:from>
    <xdr:to>
      <xdr:col>32</xdr:col>
      <xdr:colOff>581025</xdr:colOff>
      <xdr:row>3</xdr:row>
      <xdr:rowOff>161925</xdr:rowOff>
    </xdr:to>
    <xdr:sp>
      <xdr:nvSpPr>
        <xdr:cNvPr id="5" name="Rounded Rectangle 7"/>
        <xdr:cNvSpPr>
          <a:spLocks/>
        </xdr:cNvSpPr>
      </xdr:nvSpPr>
      <xdr:spPr>
        <a:xfrm>
          <a:off x="5543550" y="504825"/>
          <a:ext cx="1819275" cy="238125"/>
        </a:xfrm>
        <a:prstGeom prst="roundRect">
          <a:avLst/>
        </a:prstGeom>
        <a:solidFill>
          <a:srgbClr val="4F81BD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Shift</a:t>
          </a:r>
          <a:r>
            <a:rPr lang="en-US" cap="none" sz="800" b="0" i="0" u="none" baseline="0">
              <a:solidFill>
                <a:srgbClr val="000000"/>
              </a:solidFill>
            </a:rPr>
            <a:t> + F9 to Change Questions</a:t>
          </a:r>
        </a:p>
      </xdr:txBody>
    </xdr:sp>
    <xdr:clientData/>
  </xdr:twoCellAnchor>
  <xdr:twoCellAnchor>
    <xdr:from>
      <xdr:col>10</xdr:col>
      <xdr:colOff>19050</xdr:colOff>
      <xdr:row>19</xdr:row>
      <xdr:rowOff>9525</xdr:rowOff>
    </xdr:from>
    <xdr:to>
      <xdr:col>13</xdr:col>
      <xdr:colOff>9525</xdr:colOff>
      <xdr:row>21</xdr:row>
      <xdr:rowOff>0</xdr:rowOff>
    </xdr:to>
    <xdr:sp>
      <xdr:nvSpPr>
        <xdr:cNvPr id="6" name="Straight Connector 12"/>
        <xdr:cNvSpPr>
          <a:spLocks/>
        </xdr:cNvSpPr>
      </xdr:nvSpPr>
      <xdr:spPr>
        <a:xfrm flipV="1">
          <a:off x="2114550" y="3819525"/>
          <a:ext cx="695325" cy="4191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2:AQ72"/>
  <sheetViews>
    <sheetView showGridLines="0" showRowColHeaders="0" tabSelected="1" workbookViewId="0" topLeftCell="A1">
      <selection activeCell="X6" sqref="X6:AA6"/>
    </sheetView>
  </sheetViews>
  <sheetFormatPr defaultColWidth="3.140625" defaultRowHeight="15"/>
  <cols>
    <col min="1" max="4" width="3.140625" style="6" customWidth="1"/>
    <col min="5" max="5" width="3.421875" style="6" customWidth="1"/>
    <col min="6" max="6" width="3.140625" style="6" customWidth="1"/>
    <col min="7" max="7" width="5.28125" style="6" bestFit="1" customWidth="1"/>
    <col min="8" max="9" width="3.140625" style="6" customWidth="1"/>
    <col min="10" max="10" width="4.140625" style="6" customWidth="1"/>
    <col min="11" max="15" width="3.140625" style="6" customWidth="1"/>
    <col min="16" max="16" width="4.00390625" style="6" bestFit="1" customWidth="1"/>
    <col min="17" max="25" width="3.140625" style="6" customWidth="1"/>
    <col min="26" max="26" width="5.28125" style="6" customWidth="1"/>
    <col min="27" max="32" width="3.140625" style="6" customWidth="1"/>
    <col min="33" max="33" width="9.57421875" style="6" bestFit="1" customWidth="1"/>
    <col min="34" max="35" width="3.140625" style="6" customWidth="1"/>
    <col min="36" max="36" width="11.28125" style="13" bestFit="1" customWidth="1"/>
    <col min="37" max="38" width="3.140625" style="6" customWidth="1"/>
    <col min="39" max="39" width="8.421875" style="6" bestFit="1" customWidth="1"/>
    <col min="40" max="16384" width="3.140625" style="6" customWidth="1"/>
  </cols>
  <sheetData>
    <row r="1" ht="15.75" thickBot="1"/>
    <row r="2" spans="2:33" ht="15">
      <c r="B2" s="127" t="s">
        <v>164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9"/>
    </row>
    <row r="3" spans="2:33" ht="15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2"/>
    </row>
    <row r="4" spans="2:33" ht="15.75" thickBot="1">
      <c r="B4" s="133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5"/>
    </row>
    <row r="5" ht="15.75" thickBot="1"/>
    <row r="6" spans="2:43" ht="15.75" thickBot="1">
      <c r="B6" s="6" t="s">
        <v>38</v>
      </c>
      <c r="G6" s="13">
        <f ca="1">ROUND(RAND()*(30-12)+12,0)</f>
        <v>30</v>
      </c>
      <c r="H6" s="123" t="s">
        <v>39</v>
      </c>
      <c r="I6" s="123"/>
      <c r="J6" s="13">
        <f ca="1">ROUND(RAND()*(90-40)+40,0)</f>
        <v>86</v>
      </c>
      <c r="K6" s="13"/>
      <c r="T6" s="123" t="s">
        <v>1</v>
      </c>
      <c r="U6" s="123"/>
      <c r="V6" s="123"/>
      <c r="X6" s="136"/>
      <c r="Y6" s="125"/>
      <c r="Z6" s="125"/>
      <c r="AA6" s="126"/>
      <c r="AG6" s="2">
        <f>J6-G6</f>
        <v>56</v>
      </c>
      <c r="AH6" s="2"/>
      <c r="AI6" s="2"/>
      <c r="AJ6" s="73"/>
      <c r="AK6" s="2"/>
      <c r="AL6" s="2"/>
      <c r="AM6" s="2"/>
      <c r="AQ6" s="2"/>
    </row>
    <row r="7" spans="33:43" ht="15.75" thickBot="1">
      <c r="AG7" s="2"/>
      <c r="AH7" s="2"/>
      <c r="AI7" s="2"/>
      <c r="AJ7" s="9"/>
      <c r="AK7" s="2"/>
      <c r="AL7" s="2"/>
      <c r="AM7" s="2"/>
      <c r="AQ7" s="2"/>
    </row>
    <row r="8" spans="2:43" ht="15.75" thickBot="1">
      <c r="B8" s="1" t="s">
        <v>161</v>
      </c>
      <c r="F8" s="14"/>
      <c r="G8" s="17"/>
      <c r="H8" s="14"/>
      <c r="J8" s="16"/>
      <c r="K8" s="27"/>
      <c r="L8" s="123">
        <f ca="1">ROUND(RAND()*(99080-11001)+11001,0)</f>
        <v>21478</v>
      </c>
      <c r="M8" s="123">
        <f ca="1">ROUND(RAND()*(90-40)+40,0)</f>
        <v>82</v>
      </c>
      <c r="N8" s="123">
        <f ca="1">ROUND(RAND()*(90-40)+40,0)</f>
        <v>44</v>
      </c>
      <c r="T8" s="14"/>
      <c r="U8" s="14"/>
      <c r="V8" s="14"/>
      <c r="X8" s="124"/>
      <c r="Y8" s="125"/>
      <c r="Z8" s="125"/>
      <c r="AA8" s="126"/>
      <c r="AG8" s="9">
        <f>ROUND(L8,-2)</f>
        <v>21500</v>
      </c>
      <c r="AH8" s="2"/>
      <c r="AI8" s="2"/>
      <c r="AJ8" s="73"/>
      <c r="AK8" s="9"/>
      <c r="AL8" s="2"/>
      <c r="AM8" s="2"/>
      <c r="AQ8" s="2"/>
    </row>
    <row r="9" spans="33:43" ht="15.75" thickBot="1">
      <c r="AG9" s="2"/>
      <c r="AH9" s="2"/>
      <c r="AI9" s="2"/>
      <c r="AJ9" s="9"/>
      <c r="AK9" s="2"/>
      <c r="AL9" s="2"/>
      <c r="AM9" s="2"/>
      <c r="AQ9" s="2"/>
    </row>
    <row r="10" spans="2:43" ht="15.75" thickBot="1">
      <c r="B10" s="1" t="s">
        <v>95</v>
      </c>
      <c r="F10" s="17">
        <f ca="1">AK10*ROUND(RAND()*(10-4)+4,0)</f>
        <v>35</v>
      </c>
      <c r="G10" s="76" t="s">
        <v>98</v>
      </c>
      <c r="H10" s="14"/>
      <c r="I10" s="15"/>
      <c r="J10" s="75">
        <f>AL10</f>
        <v>0.14285714285714285</v>
      </c>
      <c r="K10" s="1" t="s">
        <v>96</v>
      </c>
      <c r="T10" s="123" t="s">
        <v>1</v>
      </c>
      <c r="U10" s="123"/>
      <c r="V10" s="123"/>
      <c r="X10" s="124"/>
      <c r="Y10" s="125"/>
      <c r="Z10" s="125"/>
      <c r="AA10" s="126"/>
      <c r="AG10" s="4">
        <f>F10/AK10</f>
        <v>5</v>
      </c>
      <c r="AH10" s="2"/>
      <c r="AI10" s="2"/>
      <c r="AJ10" s="73"/>
      <c r="AK10" s="9">
        <f ca="1">ROUND(RAND()*(9-2)+2,0)</f>
        <v>7</v>
      </c>
      <c r="AL10" s="2">
        <f>1/AK10</f>
        <v>0.14285714285714285</v>
      </c>
      <c r="AM10" s="2"/>
      <c r="AQ10" s="2"/>
    </row>
    <row r="11" spans="3:43" ht="15">
      <c r="C11" s="1" t="s">
        <v>97</v>
      </c>
      <c r="AG11" s="2"/>
      <c r="AH11" s="2"/>
      <c r="AI11" s="2"/>
      <c r="AJ11" s="9"/>
      <c r="AK11" s="2"/>
      <c r="AL11" s="2"/>
      <c r="AM11" s="2"/>
      <c r="AQ11" s="2"/>
    </row>
    <row r="12" spans="33:43" ht="15">
      <c r="AG12" s="2"/>
      <c r="AH12" s="2"/>
      <c r="AI12" s="2"/>
      <c r="AJ12" s="9"/>
      <c r="AK12" s="2"/>
      <c r="AL12" s="2"/>
      <c r="AM12" s="2"/>
      <c r="AQ12" s="2"/>
    </row>
    <row r="13" spans="2:43" ht="15.75" thickBot="1">
      <c r="B13" s="6" t="s">
        <v>43</v>
      </c>
      <c r="H13" s="123">
        <f ca="1">ROUND(RAND()*(1900-500)+500,-2)</f>
        <v>1100</v>
      </c>
      <c r="I13" s="123"/>
      <c r="J13" s="6" t="s">
        <v>44</v>
      </c>
      <c r="AG13" s="2"/>
      <c r="AH13" s="2"/>
      <c r="AI13" s="2"/>
      <c r="AJ13" s="9"/>
      <c r="AK13" s="2"/>
      <c r="AL13" s="2"/>
      <c r="AM13" s="2"/>
      <c r="AQ13" s="2"/>
    </row>
    <row r="14" spans="3:43" ht="15.75" thickBot="1">
      <c r="C14" s="1" t="s">
        <v>156</v>
      </c>
      <c r="L14" s="89">
        <f ca="1">ROUND(RAND()*(10-4)+4,0)</f>
        <v>5</v>
      </c>
      <c r="M14" s="6" t="s">
        <v>157</v>
      </c>
      <c r="P14" s="13"/>
      <c r="T14" s="123" t="s">
        <v>1</v>
      </c>
      <c r="U14" s="123"/>
      <c r="V14" s="123"/>
      <c r="X14" s="124"/>
      <c r="Y14" s="125"/>
      <c r="Z14" s="125"/>
      <c r="AA14" s="126"/>
      <c r="AB14" s="6" t="s">
        <v>45</v>
      </c>
      <c r="AG14" s="4">
        <f>H13*L14</f>
        <v>5500</v>
      </c>
      <c r="AH14" s="2"/>
      <c r="AI14" s="2"/>
      <c r="AJ14" s="73"/>
      <c r="AK14" s="2"/>
      <c r="AL14" s="2"/>
      <c r="AM14" s="2"/>
      <c r="AQ14" s="2"/>
    </row>
    <row r="15" spans="31:43" ht="15">
      <c r="AE15" s="2"/>
      <c r="AF15" s="2"/>
      <c r="AG15" s="2"/>
      <c r="AH15" s="2"/>
      <c r="AI15" s="2"/>
      <c r="AJ15" s="9"/>
      <c r="AK15" s="2"/>
      <c r="AL15" s="2"/>
      <c r="AM15" s="2"/>
      <c r="AN15" s="2"/>
      <c r="AO15" s="2"/>
      <c r="AP15" s="2"/>
      <c r="AQ15" s="2"/>
    </row>
    <row r="16" spans="31:43" ht="15.75" thickBot="1">
      <c r="AE16" s="2"/>
      <c r="AF16" s="2"/>
      <c r="AG16" s="2"/>
      <c r="AH16" s="2"/>
      <c r="AI16" s="2"/>
      <c r="AJ16" s="9"/>
      <c r="AK16" s="2"/>
      <c r="AL16" s="2"/>
      <c r="AM16" s="2"/>
      <c r="AN16" s="2"/>
      <c r="AO16" s="2"/>
      <c r="AP16" s="2"/>
      <c r="AQ16" s="2"/>
    </row>
    <row r="17" spans="2:43" ht="15.75" thickBot="1">
      <c r="B17" s="6" t="s">
        <v>40</v>
      </c>
      <c r="F17" s="13">
        <f ca="1">ROUND(RAND()*(90-40)+40,0)</f>
        <v>76</v>
      </c>
      <c r="G17" s="6" t="s">
        <v>41</v>
      </c>
      <c r="I17" s="13">
        <f ca="1">ROUND(RAND()*(30-12)+12,0)</f>
        <v>18</v>
      </c>
      <c r="J17" s="18"/>
      <c r="K17" s="18"/>
      <c r="L17" s="14"/>
      <c r="T17" s="123" t="s">
        <v>1</v>
      </c>
      <c r="U17" s="123"/>
      <c r="V17" s="123"/>
      <c r="W17" s="13"/>
      <c r="X17" s="124"/>
      <c r="Y17" s="125"/>
      <c r="Z17" s="125"/>
      <c r="AA17" s="126"/>
      <c r="AE17" s="2"/>
      <c r="AF17" s="2"/>
      <c r="AG17" s="4">
        <f>F17-I17</f>
        <v>58</v>
      </c>
      <c r="AH17" s="2"/>
      <c r="AI17" s="2"/>
      <c r="AJ17" s="73"/>
      <c r="AK17" s="2"/>
      <c r="AL17" s="2"/>
      <c r="AM17" s="2"/>
      <c r="AN17" s="2"/>
      <c r="AO17" s="2"/>
      <c r="AP17" s="2"/>
      <c r="AQ17" s="2"/>
    </row>
    <row r="18" spans="7:43" ht="15">
      <c r="G18" s="13"/>
      <c r="AE18" s="2"/>
      <c r="AF18" s="2"/>
      <c r="AG18" s="2"/>
      <c r="AH18" s="2"/>
      <c r="AI18" s="2"/>
      <c r="AJ18" s="9"/>
      <c r="AK18" s="2"/>
      <c r="AL18" s="2"/>
      <c r="AM18" s="2"/>
      <c r="AN18" s="2"/>
      <c r="AO18" s="2"/>
      <c r="AP18" s="2"/>
      <c r="AQ18" s="2"/>
    </row>
    <row r="19" spans="31:43" ht="15.75" thickBot="1">
      <c r="AE19" s="2"/>
      <c r="AF19" s="2"/>
      <c r="AG19" s="2"/>
      <c r="AH19" s="2"/>
      <c r="AI19" s="2"/>
      <c r="AJ19" s="9"/>
      <c r="AK19" s="2"/>
      <c r="AL19" s="2"/>
      <c r="AM19" s="2"/>
      <c r="AN19" s="2"/>
      <c r="AO19" s="2"/>
      <c r="AP19" s="2"/>
      <c r="AQ19" s="2"/>
    </row>
    <row r="20" spans="2:43" ht="15.75" thickBot="1">
      <c r="B20" s="6" t="s">
        <v>42</v>
      </c>
      <c r="F20" s="14"/>
      <c r="G20" s="14"/>
      <c r="I20" s="18"/>
      <c r="J20" s="19">
        <f ca="1">12*ROUND(RAND()*(8-1)+1,0)</f>
        <v>60</v>
      </c>
      <c r="T20" s="123" t="s">
        <v>1</v>
      </c>
      <c r="U20" s="123"/>
      <c r="V20" s="123"/>
      <c r="X20" s="124"/>
      <c r="Y20" s="125"/>
      <c r="Z20" s="125"/>
      <c r="AA20" s="126"/>
      <c r="AE20" s="2"/>
      <c r="AF20" s="2"/>
      <c r="AG20" s="4">
        <f>0.75*J20</f>
        <v>45</v>
      </c>
      <c r="AH20" s="2"/>
      <c r="AI20" s="2"/>
      <c r="AJ20" s="73"/>
      <c r="AK20" s="2"/>
      <c r="AL20" s="2"/>
      <c r="AM20" s="2"/>
      <c r="AN20" s="2"/>
      <c r="AO20" s="2"/>
      <c r="AP20" s="2"/>
      <c r="AQ20" s="2"/>
    </row>
    <row r="21" spans="31:43" ht="15.75" thickBot="1">
      <c r="AE21" s="2"/>
      <c r="AF21" s="2"/>
      <c r="AG21" s="2"/>
      <c r="AH21" s="2"/>
      <c r="AI21" s="2"/>
      <c r="AJ21" s="9"/>
      <c r="AK21" s="2"/>
      <c r="AL21" s="2"/>
      <c r="AM21" s="2"/>
      <c r="AN21" s="2"/>
      <c r="AO21" s="2"/>
      <c r="AP21" s="2"/>
      <c r="AQ21" s="2"/>
    </row>
    <row r="22" spans="2:43" ht="18.75" thickBot="1">
      <c r="B22" s="6" t="s">
        <v>46</v>
      </c>
      <c r="F22" s="19"/>
      <c r="G22" s="21">
        <f ca="1">I22*ROUND(RAND()*(9.9-2.9)+2.9,1)</f>
        <v>20</v>
      </c>
      <c r="H22" s="20" t="s">
        <v>47</v>
      </c>
      <c r="I22" s="13">
        <f ca="1">ROUND(RAND()*(9-3)+3,0)</f>
        <v>4</v>
      </c>
      <c r="J22" s="14"/>
      <c r="T22" s="123" t="s">
        <v>1</v>
      </c>
      <c r="U22" s="123"/>
      <c r="V22" s="123"/>
      <c r="X22" s="124"/>
      <c r="Y22" s="125"/>
      <c r="Z22" s="125"/>
      <c r="AA22" s="126"/>
      <c r="AE22" s="2"/>
      <c r="AF22" s="2"/>
      <c r="AG22" s="3">
        <f>G22/I22</f>
        <v>5</v>
      </c>
      <c r="AH22" s="2"/>
      <c r="AI22" s="2"/>
      <c r="AJ22" s="73"/>
      <c r="AK22" s="2"/>
      <c r="AL22" s="4"/>
      <c r="AM22" s="2"/>
      <c r="AN22" s="2"/>
      <c r="AO22" s="2"/>
      <c r="AP22" s="2"/>
      <c r="AQ22" s="2"/>
    </row>
    <row r="23" spans="31:43" ht="15.75" thickBot="1">
      <c r="AE23" s="2"/>
      <c r="AF23" s="2"/>
      <c r="AG23" s="2"/>
      <c r="AH23" s="2"/>
      <c r="AI23" s="2"/>
      <c r="AJ23" s="9"/>
      <c r="AK23" s="2"/>
      <c r="AL23" s="2"/>
      <c r="AM23" s="2"/>
      <c r="AN23" s="2"/>
      <c r="AO23" s="2"/>
      <c r="AP23" s="2"/>
      <c r="AQ23" s="2"/>
    </row>
    <row r="24" spans="2:43" ht="18.75" thickBot="1">
      <c r="B24" s="6" t="s">
        <v>67</v>
      </c>
      <c r="T24" s="123" t="s">
        <v>1</v>
      </c>
      <c r="U24" s="123"/>
      <c r="V24" s="123"/>
      <c r="X24" s="61"/>
      <c r="Y24" s="61"/>
      <c r="Z24" s="62"/>
      <c r="AA24" s="60"/>
      <c r="AB24" s="105"/>
      <c r="AC24" s="105"/>
      <c r="AD24" s="90" t="s">
        <v>69</v>
      </c>
      <c r="AE24" s="90" t="s">
        <v>3</v>
      </c>
      <c r="AF24" s="90">
        <f>AK27</f>
        <v>0.15000000000000002</v>
      </c>
      <c r="AG24" s="74" t="s">
        <v>160</v>
      </c>
      <c r="AH24" s="105"/>
      <c r="AI24" s="105"/>
      <c r="AJ24" s="107"/>
      <c r="AK24" s="2"/>
      <c r="AL24" s="2"/>
      <c r="AM24" s="2"/>
      <c r="AN24" s="2"/>
      <c r="AO24" s="2"/>
      <c r="AP24" s="2"/>
      <c r="AQ24" s="2"/>
    </row>
    <row r="25" spans="3:43" ht="18">
      <c r="C25" s="1" t="s">
        <v>158</v>
      </c>
      <c r="AB25" s="105"/>
      <c r="AC25" s="105"/>
      <c r="AD25" s="105"/>
      <c r="AE25" s="105"/>
      <c r="AF25" s="105"/>
      <c r="AG25" s="105"/>
      <c r="AH25" s="105"/>
      <c r="AI25" s="105"/>
      <c r="AJ25" s="106"/>
      <c r="AK25" s="2"/>
      <c r="AL25" s="2"/>
      <c r="AM25" s="2"/>
      <c r="AN25" s="2"/>
      <c r="AO25" s="2"/>
      <c r="AP25" s="2"/>
      <c r="AQ25" s="2"/>
    </row>
    <row r="26" spans="31:43" ht="15">
      <c r="AE26" s="2"/>
      <c r="AF26" s="2"/>
      <c r="AG26" s="2"/>
      <c r="AH26" s="2"/>
      <c r="AI26" s="2"/>
      <c r="AJ26" s="9"/>
      <c r="AK26" s="2"/>
      <c r="AL26" s="2"/>
      <c r="AM26" s="2"/>
      <c r="AN26" s="2"/>
      <c r="AO26" s="2"/>
      <c r="AP26" s="2"/>
      <c r="AQ26" s="2"/>
    </row>
    <row r="27" spans="3:43" ht="18">
      <c r="C27" s="104" t="s">
        <v>159</v>
      </c>
      <c r="D27" s="58"/>
      <c r="E27" s="59"/>
      <c r="F27" s="59"/>
      <c r="G27" s="59"/>
      <c r="H27" s="59"/>
      <c r="I27" s="59"/>
      <c r="J27" s="137">
        <v>1</v>
      </c>
      <c r="K27" s="138"/>
      <c r="L27" s="137">
        <v>2</v>
      </c>
      <c r="M27" s="138"/>
      <c r="N27" s="137">
        <v>3</v>
      </c>
      <c r="O27" s="138"/>
      <c r="P27" s="137">
        <v>4</v>
      </c>
      <c r="Q27" s="138"/>
      <c r="R27" s="137">
        <v>5</v>
      </c>
      <c r="S27" s="138"/>
      <c r="AE27" s="2"/>
      <c r="AF27" s="2"/>
      <c r="AG27" s="2"/>
      <c r="AH27" s="2"/>
      <c r="AI27" s="2"/>
      <c r="AJ27" s="9"/>
      <c r="AK27" s="143">
        <f ca="1">ROUND(RAND()*(10-3)+3,0)*0.05</f>
        <v>0.15000000000000002</v>
      </c>
      <c r="AL27" s="143"/>
      <c r="AM27" s="2"/>
      <c r="AN27" s="2"/>
      <c r="AO27" s="2"/>
      <c r="AP27" s="2"/>
      <c r="AQ27" s="2"/>
    </row>
    <row r="28" spans="3:43" ht="18">
      <c r="C28" s="146" t="s">
        <v>68</v>
      </c>
      <c r="D28" s="146"/>
      <c r="E28" s="146"/>
      <c r="F28" s="146"/>
      <c r="G28" s="146"/>
      <c r="H28" s="146"/>
      <c r="I28" s="146"/>
      <c r="J28" s="141">
        <f>AK27</f>
        <v>0.15000000000000002</v>
      </c>
      <c r="K28" s="142"/>
      <c r="L28" s="141">
        <f>L27*J28</f>
        <v>0.30000000000000004</v>
      </c>
      <c r="M28" s="142"/>
      <c r="N28" s="141">
        <f>N27*J28</f>
        <v>0.45000000000000007</v>
      </c>
      <c r="O28" s="142"/>
      <c r="P28" s="141">
        <f>P27*J28</f>
        <v>0.6000000000000001</v>
      </c>
      <c r="Q28" s="142"/>
      <c r="R28" s="141">
        <f>R27*J28</f>
        <v>0.7500000000000001</v>
      </c>
      <c r="S28" s="142"/>
      <c r="AE28" s="2"/>
      <c r="AF28" s="2"/>
      <c r="AG28" s="2"/>
      <c r="AH28" s="2"/>
      <c r="AI28" s="2"/>
      <c r="AJ28" s="9"/>
      <c r="AK28" s="2"/>
      <c r="AL28" s="2"/>
      <c r="AM28" s="2"/>
      <c r="AN28" s="2"/>
      <c r="AO28" s="2"/>
      <c r="AP28" s="2"/>
      <c r="AQ28" s="2"/>
    </row>
    <row r="29" spans="31:43" ht="15">
      <c r="AE29" s="2"/>
      <c r="AF29" s="2"/>
      <c r="AG29" s="2"/>
      <c r="AH29" s="2"/>
      <c r="AI29" s="2"/>
      <c r="AJ29" s="9"/>
      <c r="AK29" s="2"/>
      <c r="AL29" s="2"/>
      <c r="AM29" s="2"/>
      <c r="AN29" s="2"/>
      <c r="AO29" s="2"/>
      <c r="AP29" s="2"/>
      <c r="AQ29" s="2"/>
    </row>
    <row r="30" spans="31:43" ht="15">
      <c r="AE30" s="2"/>
      <c r="AF30" s="2"/>
      <c r="AG30" s="2"/>
      <c r="AH30" s="2"/>
      <c r="AI30" s="2"/>
      <c r="AJ30" s="9"/>
      <c r="AK30" s="2"/>
      <c r="AL30" s="2"/>
      <c r="AM30" s="2"/>
      <c r="AN30" s="2"/>
      <c r="AO30" s="2"/>
      <c r="AP30" s="2"/>
      <c r="AQ30" s="2"/>
    </row>
    <row r="31" spans="7:43" ht="15">
      <c r="G31" s="13"/>
      <c r="H31" s="13"/>
      <c r="AE31" s="2"/>
      <c r="AF31" s="2"/>
      <c r="AG31" s="2"/>
      <c r="AH31" s="2"/>
      <c r="AI31" s="2"/>
      <c r="AJ31" s="9"/>
      <c r="AK31" s="2"/>
      <c r="AL31" s="2"/>
      <c r="AM31" s="2"/>
      <c r="AN31" s="2"/>
      <c r="AO31" s="2"/>
      <c r="AP31" s="2"/>
      <c r="AQ31" s="2"/>
    </row>
    <row r="32" spans="31:43" ht="15.75" thickBot="1">
      <c r="AE32" s="2"/>
      <c r="AF32" s="2"/>
      <c r="AG32" s="2"/>
      <c r="AH32" s="2"/>
      <c r="AI32" s="2"/>
      <c r="AJ32" s="9"/>
      <c r="AK32" s="2"/>
      <c r="AL32" s="2"/>
      <c r="AM32" s="2"/>
      <c r="AN32" s="2"/>
      <c r="AO32" s="2"/>
      <c r="AP32" s="2"/>
      <c r="AQ32" s="2"/>
    </row>
    <row r="33" spans="2:43" ht="15.75" thickBot="1">
      <c r="B33" s="6" t="s">
        <v>73</v>
      </c>
      <c r="T33" s="123" t="s">
        <v>1</v>
      </c>
      <c r="U33" s="123"/>
      <c r="V33" s="123"/>
      <c r="X33" s="124"/>
      <c r="Y33" s="125"/>
      <c r="Z33" s="125"/>
      <c r="AA33" s="126"/>
      <c r="AE33" s="2"/>
      <c r="AF33" s="2"/>
      <c r="AG33" s="4">
        <f>AJ35</f>
        <v>12</v>
      </c>
      <c r="AH33" s="2"/>
      <c r="AI33" s="2"/>
      <c r="AJ33" s="73"/>
      <c r="AK33" s="9">
        <f ca="1">ROUND(RAND()*(4-2)+2,0)</f>
        <v>3</v>
      </c>
      <c r="AL33" s="2"/>
      <c r="AM33" s="2"/>
      <c r="AN33" s="2"/>
      <c r="AO33" s="2"/>
      <c r="AP33" s="2"/>
      <c r="AQ33" s="2"/>
    </row>
    <row r="34" spans="3:43" ht="15">
      <c r="C34" s="6" t="s">
        <v>74</v>
      </c>
      <c r="AE34" s="2"/>
      <c r="AF34" s="2"/>
      <c r="AG34" s="2"/>
      <c r="AH34" s="2"/>
      <c r="AI34" s="2"/>
      <c r="AJ34" s="9"/>
      <c r="AK34" s="2"/>
      <c r="AL34" s="2"/>
      <c r="AM34" s="2"/>
      <c r="AN34" s="2"/>
      <c r="AO34" s="2"/>
      <c r="AP34" s="2"/>
      <c r="AQ34" s="2"/>
    </row>
    <row r="35" spans="3:43" ht="15">
      <c r="C35" s="6" t="s">
        <v>76</v>
      </c>
      <c r="P35" s="66">
        <f>AJ36</f>
        <v>9</v>
      </c>
      <c r="Q35" s="67" t="s">
        <v>75</v>
      </c>
      <c r="AE35" s="2"/>
      <c r="AF35" s="2"/>
      <c r="AG35" s="2"/>
      <c r="AH35" s="2"/>
      <c r="AI35" s="2"/>
      <c r="AJ35" s="9">
        <f>LOOKUP(AK33,AK35:AK39,AN35:AN39)</f>
        <v>12</v>
      </c>
      <c r="AK35" s="2">
        <v>1</v>
      </c>
      <c r="AL35" s="2">
        <f>F38</f>
        <v>8</v>
      </c>
      <c r="AM35" s="2">
        <f>H38</f>
        <v>7</v>
      </c>
      <c r="AN35" s="2"/>
      <c r="AO35" s="2"/>
      <c r="AP35" s="2"/>
      <c r="AQ35" s="2"/>
    </row>
    <row r="36" spans="31:43" ht="15.75" thickBot="1">
      <c r="AE36" s="2"/>
      <c r="AF36" s="2"/>
      <c r="AG36" s="2"/>
      <c r="AH36" s="2"/>
      <c r="AI36" s="2"/>
      <c r="AJ36" s="9">
        <f>LOOKUP(AK33,AK35:AK39,AL35:AL39)</f>
        <v>9</v>
      </c>
      <c r="AK36" s="2">
        <v>2</v>
      </c>
      <c r="AL36" s="2">
        <f>C39</f>
        <v>8</v>
      </c>
      <c r="AM36" s="2">
        <f>H39</f>
        <v>3</v>
      </c>
      <c r="AN36" s="2">
        <f>AM37+AM38+AM39</f>
        <v>19</v>
      </c>
      <c r="AO36" s="2"/>
      <c r="AP36" s="2"/>
      <c r="AQ36" s="2"/>
    </row>
    <row r="37" spans="3:43" ht="15.75" thickBot="1">
      <c r="C37" s="148" t="s">
        <v>72</v>
      </c>
      <c r="D37" s="144"/>
      <c r="E37" s="144"/>
      <c r="F37" s="144"/>
      <c r="G37" s="70"/>
      <c r="H37" s="144" t="s">
        <v>11</v>
      </c>
      <c r="I37" s="144"/>
      <c r="J37" s="144"/>
      <c r="K37" s="144"/>
      <c r="L37" s="145"/>
      <c r="AE37" s="2"/>
      <c r="AF37" s="2"/>
      <c r="AG37" s="2"/>
      <c r="AH37" s="2"/>
      <c r="AI37" s="2"/>
      <c r="AJ37" s="9"/>
      <c r="AK37" s="2">
        <v>3</v>
      </c>
      <c r="AL37" s="2">
        <f>C40</f>
        <v>9</v>
      </c>
      <c r="AM37" s="2">
        <f>H40</f>
        <v>7</v>
      </c>
      <c r="AN37" s="2">
        <f>AM38+AM39</f>
        <v>12</v>
      </c>
      <c r="AO37" s="2"/>
      <c r="AP37" s="2"/>
      <c r="AQ37" s="2"/>
    </row>
    <row r="38" spans="3:43" ht="15">
      <c r="C38" s="71" t="s">
        <v>70</v>
      </c>
      <c r="D38" s="63"/>
      <c r="E38" s="63"/>
      <c r="F38" s="65">
        <f ca="1">ROUND(RAND()*(9-3)+3,0)</f>
        <v>8</v>
      </c>
      <c r="G38" s="68"/>
      <c r="H38" s="149">
        <f ca="1">ROUND(RAND()*(9-1)+1,0)</f>
        <v>7</v>
      </c>
      <c r="I38" s="149"/>
      <c r="J38" s="149"/>
      <c r="K38" s="149"/>
      <c r="L38" s="150"/>
      <c r="AE38" s="2"/>
      <c r="AF38" s="2"/>
      <c r="AG38" s="2"/>
      <c r="AH38" s="2"/>
      <c r="AI38" s="2"/>
      <c r="AJ38" s="9"/>
      <c r="AK38" s="2">
        <v>4</v>
      </c>
      <c r="AL38" s="2">
        <f>C41</f>
        <v>10</v>
      </c>
      <c r="AM38" s="2">
        <f>H41</f>
        <v>8</v>
      </c>
      <c r="AN38" s="2">
        <f>AM39</f>
        <v>4</v>
      </c>
      <c r="AO38" s="2"/>
      <c r="AP38" s="2"/>
      <c r="AQ38" s="2"/>
    </row>
    <row r="39" spans="3:43" ht="15">
      <c r="C39" s="147">
        <f>F38</f>
        <v>8</v>
      </c>
      <c r="D39" s="139"/>
      <c r="E39" s="139"/>
      <c r="F39" s="139"/>
      <c r="G39" s="68"/>
      <c r="H39" s="139">
        <f ca="1">ROUND(RAND()*(9-1)+1,0)</f>
        <v>3</v>
      </c>
      <c r="I39" s="139"/>
      <c r="J39" s="139"/>
      <c r="K39" s="139"/>
      <c r="L39" s="140"/>
      <c r="AE39" s="2"/>
      <c r="AF39" s="2"/>
      <c r="AG39" s="2"/>
      <c r="AH39" s="2"/>
      <c r="AI39" s="2"/>
      <c r="AJ39" s="9"/>
      <c r="AK39" s="2">
        <v>5</v>
      </c>
      <c r="AL39" s="2">
        <f>F42</f>
        <v>10</v>
      </c>
      <c r="AM39" s="2">
        <f>H42</f>
        <v>4</v>
      </c>
      <c r="AN39" s="2"/>
      <c r="AO39" s="2"/>
      <c r="AP39" s="2"/>
      <c r="AQ39" s="2"/>
    </row>
    <row r="40" spans="3:43" ht="15">
      <c r="C40" s="147">
        <f>C39+1</f>
        <v>9</v>
      </c>
      <c r="D40" s="139"/>
      <c r="E40" s="139"/>
      <c r="F40" s="139"/>
      <c r="G40" s="68"/>
      <c r="H40" s="139">
        <f ca="1">ROUND(RAND()*(9-1)+1,0)</f>
        <v>7</v>
      </c>
      <c r="I40" s="139"/>
      <c r="J40" s="139"/>
      <c r="K40" s="139"/>
      <c r="L40" s="140"/>
      <c r="AE40" s="2"/>
      <c r="AF40" s="2"/>
      <c r="AG40" s="2"/>
      <c r="AH40" s="2"/>
      <c r="AI40" s="2"/>
      <c r="AJ40" s="9"/>
      <c r="AK40" s="2"/>
      <c r="AL40" s="2"/>
      <c r="AM40" s="2"/>
      <c r="AN40" s="2"/>
      <c r="AO40" s="2"/>
      <c r="AP40" s="2"/>
      <c r="AQ40" s="2"/>
    </row>
    <row r="41" spans="3:43" ht="15">
      <c r="C41" s="147">
        <f>C40+1</f>
        <v>10</v>
      </c>
      <c r="D41" s="139"/>
      <c r="E41" s="139"/>
      <c r="F41" s="139"/>
      <c r="G41" s="68"/>
      <c r="H41" s="139">
        <f ca="1">ROUND(RAND()*(9-1)+1,0)</f>
        <v>8</v>
      </c>
      <c r="I41" s="139"/>
      <c r="J41" s="139"/>
      <c r="K41" s="139"/>
      <c r="L41" s="140"/>
      <c r="AE41" s="2"/>
      <c r="AF41" s="2"/>
      <c r="AG41" s="2"/>
      <c r="AH41" s="2"/>
      <c r="AI41" s="2"/>
      <c r="AJ41" s="9"/>
      <c r="AK41" s="2"/>
      <c r="AL41" s="2"/>
      <c r="AM41" s="2"/>
      <c r="AN41" s="2"/>
      <c r="AO41" s="2"/>
      <c r="AP41" s="2"/>
      <c r="AQ41" s="2"/>
    </row>
    <row r="42" spans="3:43" ht="15.75" thickBot="1">
      <c r="C42" s="72" t="s">
        <v>71</v>
      </c>
      <c r="D42" s="64"/>
      <c r="E42" s="64"/>
      <c r="F42" s="64">
        <f>C41</f>
        <v>10</v>
      </c>
      <c r="G42" s="69"/>
      <c r="H42" s="151">
        <f ca="1">ROUND(RAND()*(9-1)+1,0)</f>
        <v>4</v>
      </c>
      <c r="I42" s="151"/>
      <c r="J42" s="151"/>
      <c r="K42" s="151"/>
      <c r="L42" s="152"/>
      <c r="AE42" s="2"/>
      <c r="AF42" s="2"/>
      <c r="AG42" s="2"/>
      <c r="AH42" s="2"/>
      <c r="AI42" s="2"/>
      <c r="AJ42" s="9"/>
      <c r="AK42" s="2"/>
      <c r="AL42" s="2"/>
      <c r="AM42" s="2"/>
      <c r="AN42" s="2"/>
      <c r="AO42" s="2"/>
      <c r="AP42" s="2"/>
      <c r="AQ42" s="2"/>
    </row>
    <row r="43" spans="31:43" ht="15">
      <c r="AE43" s="2"/>
      <c r="AF43" s="2"/>
      <c r="AG43" s="2"/>
      <c r="AH43" s="2"/>
      <c r="AI43" s="2"/>
      <c r="AJ43" s="9"/>
      <c r="AK43" s="2"/>
      <c r="AL43" s="2"/>
      <c r="AM43" s="2"/>
      <c r="AN43" s="2"/>
      <c r="AO43" s="2"/>
      <c r="AP43" s="2"/>
      <c r="AQ43" s="2"/>
    </row>
    <row r="44" spans="2:43" ht="15">
      <c r="B44" s="6" t="s">
        <v>89</v>
      </c>
      <c r="AE44" s="2"/>
      <c r="AF44" s="2"/>
      <c r="AG44" s="2"/>
      <c r="AH44" s="2"/>
      <c r="AI44" s="2"/>
      <c r="AJ44" s="9"/>
      <c r="AK44" s="2"/>
      <c r="AL44" s="2"/>
      <c r="AM44" s="2"/>
      <c r="AN44" s="2"/>
      <c r="AO44" s="2"/>
      <c r="AP44" s="2"/>
      <c r="AQ44" s="2"/>
    </row>
    <row r="45" spans="6:43" ht="15">
      <c r="F45" s="14"/>
      <c r="G45" s="14"/>
      <c r="AE45" s="2"/>
      <c r="AF45" s="2"/>
      <c r="AG45" s="2"/>
      <c r="AH45" s="2"/>
      <c r="AI45" s="2"/>
      <c r="AJ45" s="9"/>
      <c r="AK45" s="8">
        <f>MIN(AK46:AK57)</f>
        <v>6</v>
      </c>
      <c r="AL45" s="8">
        <f>MAX(AK46:AK57)</f>
        <v>13</v>
      </c>
      <c r="AM45" s="2">
        <f ca="1">ROUND(RAND()*(AL45-AK45)+AK45,0)</f>
        <v>9</v>
      </c>
      <c r="AN45" s="2">
        <f ca="1">ROUND(RAND()*(AL45-AK45)+AK45,0)</f>
        <v>11</v>
      </c>
      <c r="AO45" s="2">
        <f ca="1">ROUND(RAND()*(AL45-AK45)+AK45,0)</f>
        <v>7</v>
      </c>
      <c r="AP45" s="2"/>
      <c r="AQ45" s="2"/>
    </row>
    <row r="46" spans="6:43" ht="15.75" thickBot="1">
      <c r="F46" s="13"/>
      <c r="G46" s="13"/>
      <c r="AE46" s="2"/>
      <c r="AF46" s="2"/>
      <c r="AG46" s="2"/>
      <c r="AH46" s="2"/>
      <c r="AI46" s="2"/>
      <c r="AJ46" s="9" t="s">
        <v>77</v>
      </c>
      <c r="AK46" s="8">
        <f ca="1">ROUND(RAND()*(14-6)+6,0)</f>
        <v>11</v>
      </c>
      <c r="AL46" s="8"/>
      <c r="AM46" s="2">
        <f>IF(AK46&gt;$AM$45,1,0)</f>
        <v>1</v>
      </c>
      <c r="AN46" s="2">
        <f>IF(AK46&lt;$AN$45,1,0)</f>
        <v>0</v>
      </c>
      <c r="AO46" s="2">
        <f>IF(AK46&gt;=$AO$45,1,0)</f>
        <v>1</v>
      </c>
      <c r="AP46" s="2"/>
      <c r="AQ46" s="2"/>
    </row>
    <row r="47" spans="3:43" ht="18" thickBot="1">
      <c r="C47" s="27" t="s">
        <v>91</v>
      </c>
      <c r="O47" s="6">
        <f>AM45</f>
        <v>9</v>
      </c>
      <c r="P47" s="6" t="s">
        <v>90</v>
      </c>
      <c r="T47" s="123" t="s">
        <v>1</v>
      </c>
      <c r="U47" s="123"/>
      <c r="V47" s="123"/>
      <c r="X47" s="124"/>
      <c r="Y47" s="125"/>
      <c r="Z47" s="125"/>
      <c r="AA47" s="126"/>
      <c r="AE47" s="2"/>
      <c r="AF47" s="2"/>
      <c r="AG47" s="4">
        <f>AM58</f>
        <v>7</v>
      </c>
      <c r="AH47" s="2"/>
      <c r="AI47" s="2"/>
      <c r="AJ47" s="9" t="s">
        <v>78</v>
      </c>
      <c r="AK47" s="8">
        <f aca="true" ca="1" t="shared" si="0" ref="AK47:AK57">ROUND(RAND()*(14-6)+6,0)</f>
        <v>9</v>
      </c>
      <c r="AL47" s="8"/>
      <c r="AM47" s="2">
        <f aca="true" t="shared" si="1" ref="AM47:AM57">IF(AK47&gt;$AM$45,1,0)</f>
        <v>0</v>
      </c>
      <c r="AN47" s="2">
        <f aca="true" t="shared" si="2" ref="AN47:AN57">IF(AK47&lt;$AN$45,1,0)</f>
        <v>1</v>
      </c>
      <c r="AO47" s="2">
        <f aca="true" t="shared" si="3" ref="AO47:AO57">IF(AK47&gt;=$AO$45,1,0)</f>
        <v>1</v>
      </c>
      <c r="AP47" s="2"/>
      <c r="AQ47" s="2"/>
    </row>
    <row r="48" spans="31:43" ht="15.75" thickBot="1">
      <c r="AE48" s="2"/>
      <c r="AF48" s="2"/>
      <c r="AG48" s="2"/>
      <c r="AH48" s="2"/>
      <c r="AI48" s="2"/>
      <c r="AJ48" s="9" t="s">
        <v>79</v>
      </c>
      <c r="AK48" s="8">
        <f ca="1" t="shared" si="0"/>
        <v>10</v>
      </c>
      <c r="AL48" s="8"/>
      <c r="AM48" s="2">
        <f t="shared" si="1"/>
        <v>1</v>
      </c>
      <c r="AN48" s="2">
        <f t="shared" si="2"/>
        <v>1</v>
      </c>
      <c r="AO48" s="2">
        <f t="shared" si="3"/>
        <v>1</v>
      </c>
      <c r="AP48" s="2"/>
      <c r="AQ48" s="2"/>
    </row>
    <row r="49" spans="3:43" ht="18" thickBot="1">
      <c r="C49" s="27" t="s">
        <v>92</v>
      </c>
      <c r="O49" s="6">
        <f>AN45</f>
        <v>11</v>
      </c>
      <c r="P49" s="6" t="s">
        <v>90</v>
      </c>
      <c r="T49" s="123" t="s">
        <v>1</v>
      </c>
      <c r="U49" s="123"/>
      <c r="V49" s="123"/>
      <c r="X49" s="124"/>
      <c r="Y49" s="125"/>
      <c r="Z49" s="125"/>
      <c r="AA49" s="126"/>
      <c r="AE49" s="2"/>
      <c r="AF49" s="2"/>
      <c r="AG49" s="2">
        <f>AN58</f>
        <v>8</v>
      </c>
      <c r="AH49" s="2"/>
      <c r="AI49" s="2"/>
      <c r="AJ49" s="9" t="s">
        <v>80</v>
      </c>
      <c r="AK49" s="8">
        <f ca="1" t="shared" si="0"/>
        <v>7</v>
      </c>
      <c r="AL49" s="2"/>
      <c r="AM49" s="2">
        <f t="shared" si="1"/>
        <v>0</v>
      </c>
      <c r="AN49" s="2">
        <f t="shared" si="2"/>
        <v>1</v>
      </c>
      <c r="AO49" s="2">
        <f t="shared" si="3"/>
        <v>1</v>
      </c>
      <c r="AP49" s="2"/>
      <c r="AQ49" s="2"/>
    </row>
    <row r="50" spans="31:43" ht="15.75" thickBot="1">
      <c r="AE50" s="2"/>
      <c r="AF50" s="2"/>
      <c r="AG50" s="2"/>
      <c r="AH50" s="2"/>
      <c r="AI50" s="2"/>
      <c r="AJ50" s="9" t="s">
        <v>81</v>
      </c>
      <c r="AK50" s="8">
        <f ca="1" t="shared" si="0"/>
        <v>13</v>
      </c>
      <c r="AL50" s="2"/>
      <c r="AM50" s="2">
        <f t="shared" si="1"/>
        <v>1</v>
      </c>
      <c r="AN50" s="2">
        <f t="shared" si="2"/>
        <v>0</v>
      </c>
      <c r="AO50" s="2">
        <f t="shared" si="3"/>
        <v>1</v>
      </c>
      <c r="AP50" s="2"/>
      <c r="AQ50" s="2"/>
    </row>
    <row r="51" spans="3:43" ht="18" thickBot="1">
      <c r="C51" s="27" t="s">
        <v>93</v>
      </c>
      <c r="M51" s="6">
        <f>AO45</f>
        <v>7</v>
      </c>
      <c r="N51" s="6" t="s">
        <v>90</v>
      </c>
      <c r="O51" s="6" t="s">
        <v>94</v>
      </c>
      <c r="T51" s="123" t="s">
        <v>1</v>
      </c>
      <c r="U51" s="123"/>
      <c r="V51" s="123"/>
      <c r="X51" s="124"/>
      <c r="Y51" s="125"/>
      <c r="Z51" s="125"/>
      <c r="AA51" s="126"/>
      <c r="AE51" s="2"/>
      <c r="AF51" s="2"/>
      <c r="AG51" s="2">
        <f>AO58</f>
        <v>11</v>
      </c>
      <c r="AH51" s="2"/>
      <c r="AI51" s="2"/>
      <c r="AJ51" s="9" t="s">
        <v>82</v>
      </c>
      <c r="AK51" s="8">
        <f ca="1" t="shared" si="0"/>
        <v>10</v>
      </c>
      <c r="AL51" s="2"/>
      <c r="AM51" s="2">
        <f t="shared" si="1"/>
        <v>1</v>
      </c>
      <c r="AN51" s="2">
        <f t="shared" si="2"/>
        <v>1</v>
      </c>
      <c r="AO51" s="2">
        <f t="shared" si="3"/>
        <v>1</v>
      </c>
      <c r="AP51" s="2"/>
      <c r="AQ51" s="2"/>
    </row>
    <row r="52" spans="31:43" ht="15">
      <c r="AE52" s="2"/>
      <c r="AF52" s="2"/>
      <c r="AG52" s="2"/>
      <c r="AH52" s="2"/>
      <c r="AI52" s="2"/>
      <c r="AJ52" s="9" t="s">
        <v>83</v>
      </c>
      <c r="AK52" s="8">
        <f ca="1" t="shared" si="0"/>
        <v>7</v>
      </c>
      <c r="AL52" s="2"/>
      <c r="AM52" s="2">
        <f t="shared" si="1"/>
        <v>0</v>
      </c>
      <c r="AN52" s="2">
        <f t="shared" si="2"/>
        <v>1</v>
      </c>
      <c r="AO52" s="2">
        <f t="shared" si="3"/>
        <v>1</v>
      </c>
      <c r="AP52" s="2"/>
      <c r="AQ52" s="2"/>
    </row>
    <row r="53" spans="31:43" ht="15">
      <c r="AE53" s="2"/>
      <c r="AF53" s="2"/>
      <c r="AG53" s="2"/>
      <c r="AH53" s="2"/>
      <c r="AI53" s="2"/>
      <c r="AJ53" s="9" t="s">
        <v>84</v>
      </c>
      <c r="AK53" s="8">
        <f ca="1" t="shared" si="0"/>
        <v>12</v>
      </c>
      <c r="AL53" s="2"/>
      <c r="AM53" s="2">
        <f t="shared" si="1"/>
        <v>1</v>
      </c>
      <c r="AN53" s="2">
        <f t="shared" si="2"/>
        <v>0</v>
      </c>
      <c r="AO53" s="2">
        <f t="shared" si="3"/>
        <v>1</v>
      </c>
      <c r="AP53" s="2"/>
      <c r="AQ53" s="2"/>
    </row>
    <row r="54" spans="31:43" ht="15">
      <c r="AE54" s="2"/>
      <c r="AF54" s="2"/>
      <c r="AG54" s="2"/>
      <c r="AH54" s="2"/>
      <c r="AI54" s="2"/>
      <c r="AJ54" s="9" t="s">
        <v>85</v>
      </c>
      <c r="AK54" s="8">
        <f ca="1" t="shared" si="0"/>
        <v>13</v>
      </c>
      <c r="AL54" s="2"/>
      <c r="AM54" s="2">
        <f t="shared" si="1"/>
        <v>1</v>
      </c>
      <c r="AN54" s="2">
        <f t="shared" si="2"/>
        <v>0</v>
      </c>
      <c r="AO54" s="2">
        <f t="shared" si="3"/>
        <v>1</v>
      </c>
      <c r="AP54" s="2"/>
      <c r="AQ54" s="2"/>
    </row>
    <row r="55" spans="31:43" ht="15">
      <c r="AE55" s="2"/>
      <c r="AF55" s="2"/>
      <c r="AG55" s="2"/>
      <c r="AH55" s="2"/>
      <c r="AI55" s="2"/>
      <c r="AJ55" s="9" t="s">
        <v>86</v>
      </c>
      <c r="AK55" s="8">
        <f ca="1" t="shared" si="0"/>
        <v>6</v>
      </c>
      <c r="AL55" s="2"/>
      <c r="AM55" s="2">
        <f t="shared" si="1"/>
        <v>0</v>
      </c>
      <c r="AN55" s="2">
        <f t="shared" si="2"/>
        <v>1</v>
      </c>
      <c r="AO55" s="2">
        <f t="shared" si="3"/>
        <v>0</v>
      </c>
      <c r="AP55" s="2"/>
      <c r="AQ55" s="2"/>
    </row>
    <row r="56" spans="31:43" ht="15">
      <c r="AE56" s="2"/>
      <c r="AF56" s="2"/>
      <c r="AG56" s="2"/>
      <c r="AH56" s="2"/>
      <c r="AI56" s="2"/>
      <c r="AJ56" s="9" t="s">
        <v>87</v>
      </c>
      <c r="AK56" s="8">
        <f ca="1" t="shared" si="0"/>
        <v>10</v>
      </c>
      <c r="AL56" s="2"/>
      <c r="AM56" s="2">
        <f t="shared" si="1"/>
        <v>1</v>
      </c>
      <c r="AN56" s="2">
        <f t="shared" si="2"/>
        <v>1</v>
      </c>
      <c r="AO56" s="2">
        <f t="shared" si="3"/>
        <v>1</v>
      </c>
      <c r="AP56" s="2"/>
      <c r="AQ56" s="2"/>
    </row>
    <row r="57" spans="31:43" ht="15">
      <c r="AE57" s="2"/>
      <c r="AF57" s="2"/>
      <c r="AG57" s="2"/>
      <c r="AH57" s="2"/>
      <c r="AI57" s="2"/>
      <c r="AJ57" s="9" t="s">
        <v>88</v>
      </c>
      <c r="AK57" s="8">
        <f ca="1" t="shared" si="0"/>
        <v>9</v>
      </c>
      <c r="AL57" s="2"/>
      <c r="AM57" s="2">
        <f t="shared" si="1"/>
        <v>0</v>
      </c>
      <c r="AN57" s="2">
        <f t="shared" si="2"/>
        <v>1</v>
      </c>
      <c r="AO57" s="2">
        <f t="shared" si="3"/>
        <v>1</v>
      </c>
      <c r="AP57" s="2"/>
      <c r="AQ57" s="2"/>
    </row>
    <row r="58" spans="31:43" ht="15">
      <c r="AE58" s="2"/>
      <c r="AF58" s="2"/>
      <c r="AG58" s="2"/>
      <c r="AH58" s="2"/>
      <c r="AI58" s="2"/>
      <c r="AJ58" s="9"/>
      <c r="AK58" s="2"/>
      <c r="AL58" s="2"/>
      <c r="AM58" s="2">
        <f>SUM(AM46:AM57)</f>
        <v>7</v>
      </c>
      <c r="AN58" s="2">
        <f>SUM(AN46:AN57)</f>
        <v>8</v>
      </c>
      <c r="AO58" s="2">
        <f>SUM(AO46:AO57)</f>
        <v>11</v>
      </c>
      <c r="AP58" s="2"/>
      <c r="AQ58" s="2"/>
    </row>
    <row r="59" spans="31:43" ht="15">
      <c r="AE59" s="2"/>
      <c r="AF59" s="2"/>
      <c r="AG59" s="2"/>
      <c r="AH59" s="2"/>
      <c r="AI59" s="2"/>
      <c r="AJ59" s="9"/>
      <c r="AK59" s="2"/>
      <c r="AL59" s="2"/>
      <c r="AM59" s="2"/>
      <c r="AN59" s="2"/>
      <c r="AO59" s="2"/>
      <c r="AP59" s="2"/>
      <c r="AQ59" s="2"/>
    </row>
    <row r="60" spans="31:43" ht="15">
      <c r="AE60" s="2"/>
      <c r="AF60" s="2"/>
      <c r="AG60" s="2"/>
      <c r="AH60" s="2"/>
      <c r="AI60" s="2"/>
      <c r="AJ60" s="9"/>
      <c r="AK60" s="2"/>
      <c r="AL60" s="2"/>
      <c r="AM60" s="2"/>
      <c r="AN60" s="2"/>
      <c r="AO60" s="2"/>
      <c r="AP60" s="2"/>
      <c r="AQ60" s="2"/>
    </row>
    <row r="61" spans="31:43" ht="15">
      <c r="AE61" s="2"/>
      <c r="AF61" s="2"/>
      <c r="AG61" s="2"/>
      <c r="AH61" s="2"/>
      <c r="AI61" s="2"/>
      <c r="AJ61" s="9"/>
      <c r="AK61" s="2"/>
      <c r="AL61" s="2"/>
      <c r="AM61" s="2"/>
      <c r="AN61" s="2"/>
      <c r="AO61" s="2"/>
      <c r="AP61" s="2"/>
      <c r="AQ61" s="2"/>
    </row>
    <row r="62" spans="31:43" ht="15">
      <c r="AE62" s="2"/>
      <c r="AF62" s="2"/>
      <c r="AG62" s="2"/>
      <c r="AH62" s="2"/>
      <c r="AI62" s="2"/>
      <c r="AJ62" s="9"/>
      <c r="AK62" s="2"/>
      <c r="AL62" s="2"/>
      <c r="AM62" s="2"/>
      <c r="AN62" s="2"/>
      <c r="AO62" s="2"/>
      <c r="AP62" s="2"/>
      <c r="AQ62" s="2"/>
    </row>
    <row r="63" spans="31:43" ht="15">
      <c r="AE63" s="2"/>
      <c r="AF63" s="2"/>
      <c r="AG63" s="2"/>
      <c r="AH63" s="2"/>
      <c r="AI63" s="2"/>
      <c r="AJ63" s="9"/>
      <c r="AK63" s="2"/>
      <c r="AL63" s="2"/>
      <c r="AM63" s="2"/>
      <c r="AN63" s="2"/>
      <c r="AO63" s="2"/>
      <c r="AP63" s="2"/>
      <c r="AQ63" s="2"/>
    </row>
    <row r="64" spans="31:43" ht="15">
      <c r="AE64" s="2"/>
      <c r="AF64" s="2"/>
      <c r="AG64" s="2"/>
      <c r="AH64" s="2"/>
      <c r="AI64" s="2"/>
      <c r="AJ64" s="9"/>
      <c r="AK64" s="2"/>
      <c r="AL64" s="2"/>
      <c r="AM64" s="2"/>
      <c r="AN64" s="2"/>
      <c r="AO64" s="2"/>
      <c r="AP64" s="2"/>
      <c r="AQ64" s="2"/>
    </row>
    <row r="65" spans="31:43" ht="15">
      <c r="AE65" s="2"/>
      <c r="AF65" s="2"/>
      <c r="AG65" s="2"/>
      <c r="AH65" s="2"/>
      <c r="AI65" s="2"/>
      <c r="AJ65" s="9"/>
      <c r="AK65" s="2"/>
      <c r="AL65" s="2"/>
      <c r="AM65" s="2"/>
      <c r="AN65" s="2"/>
      <c r="AO65" s="2"/>
      <c r="AP65" s="2"/>
      <c r="AQ65" s="2"/>
    </row>
    <row r="66" spans="31:43" ht="15">
      <c r="AE66" s="2"/>
      <c r="AF66" s="2"/>
      <c r="AG66" s="2"/>
      <c r="AH66" s="2"/>
      <c r="AI66" s="2"/>
      <c r="AJ66" s="9"/>
      <c r="AK66" s="2"/>
      <c r="AL66" s="2"/>
      <c r="AM66" s="2"/>
      <c r="AN66" s="2"/>
      <c r="AO66" s="2"/>
      <c r="AP66" s="2"/>
      <c r="AQ66" s="2"/>
    </row>
    <row r="67" spans="31:43" ht="15">
      <c r="AE67" s="2"/>
      <c r="AF67" s="2"/>
      <c r="AG67" s="2"/>
      <c r="AH67" s="2"/>
      <c r="AI67" s="2"/>
      <c r="AJ67" s="9"/>
      <c r="AK67" s="2"/>
      <c r="AL67" s="2"/>
      <c r="AM67" s="2"/>
      <c r="AN67" s="2"/>
      <c r="AO67" s="2"/>
      <c r="AP67" s="2"/>
      <c r="AQ67" s="2"/>
    </row>
    <row r="68" spans="31:43" ht="15">
      <c r="AE68" s="2"/>
      <c r="AF68" s="2"/>
      <c r="AG68" s="2"/>
      <c r="AH68" s="2"/>
      <c r="AI68" s="2"/>
      <c r="AJ68" s="9"/>
      <c r="AK68" s="2"/>
      <c r="AL68" s="2"/>
      <c r="AM68" s="2"/>
      <c r="AN68" s="2"/>
      <c r="AO68" s="2"/>
      <c r="AP68" s="2"/>
      <c r="AQ68" s="2"/>
    </row>
    <row r="69" spans="31:43" ht="15">
      <c r="AE69" s="2"/>
      <c r="AF69" s="2"/>
      <c r="AG69" s="2"/>
      <c r="AH69" s="2"/>
      <c r="AI69" s="2"/>
      <c r="AJ69" s="9"/>
      <c r="AK69" s="2"/>
      <c r="AL69" s="2"/>
      <c r="AM69" s="2"/>
      <c r="AN69" s="2"/>
      <c r="AO69" s="2"/>
      <c r="AP69" s="2"/>
      <c r="AQ69" s="2"/>
    </row>
    <row r="70" spans="10:20" ht="16.5"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</row>
    <row r="72" spans="10:20" ht="16.5"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</row>
  </sheetData>
  <sheetProtection password="DD01" sheet="1" objects="1" scenarios="1" selectLockedCells="1"/>
  <mergeCells count="48">
    <mergeCell ref="C37:F37"/>
    <mergeCell ref="H38:L38"/>
    <mergeCell ref="H41:L41"/>
    <mergeCell ref="H42:L42"/>
    <mergeCell ref="L8:N8"/>
    <mergeCell ref="R27:S27"/>
    <mergeCell ref="J28:K28"/>
    <mergeCell ref="L28:M28"/>
    <mergeCell ref="N28:O28"/>
    <mergeCell ref="P28:Q28"/>
    <mergeCell ref="AK27:AL27"/>
    <mergeCell ref="H37:L37"/>
    <mergeCell ref="N27:O27"/>
    <mergeCell ref="P27:Q27"/>
    <mergeCell ref="T47:V47"/>
    <mergeCell ref="X47:AA47"/>
    <mergeCell ref="C28:I28"/>
    <mergeCell ref="C39:F39"/>
    <mergeCell ref="C40:F40"/>
    <mergeCell ref="C41:F41"/>
    <mergeCell ref="J27:K27"/>
    <mergeCell ref="X10:AA10"/>
    <mergeCell ref="H39:L39"/>
    <mergeCell ref="H40:L40"/>
    <mergeCell ref="T24:V24"/>
    <mergeCell ref="T33:V33"/>
    <mergeCell ref="X33:AA33"/>
    <mergeCell ref="R28:S28"/>
    <mergeCell ref="L27:M27"/>
    <mergeCell ref="X14:AA14"/>
    <mergeCell ref="T17:V17"/>
    <mergeCell ref="X17:AA17"/>
    <mergeCell ref="T49:V49"/>
    <mergeCell ref="X49:AA49"/>
    <mergeCell ref="T20:V20"/>
    <mergeCell ref="X20:AA20"/>
    <mergeCell ref="T22:V22"/>
    <mergeCell ref="X22:AA22"/>
    <mergeCell ref="T51:V51"/>
    <mergeCell ref="X51:AA51"/>
    <mergeCell ref="B2:AG4"/>
    <mergeCell ref="T6:V6"/>
    <mergeCell ref="X6:AA6"/>
    <mergeCell ref="H6:I6"/>
    <mergeCell ref="X8:AA8"/>
    <mergeCell ref="T10:V10"/>
    <mergeCell ref="H13:I13"/>
    <mergeCell ref="T14:V14"/>
  </mergeCells>
  <conditionalFormatting sqref="X6:AA6">
    <cfRule type="cellIs" priority="29" dxfId="1" operator="notEqual" stopIfTrue="1">
      <formula>$AG$6</formula>
    </cfRule>
    <cfRule type="cellIs" priority="30" dxfId="106" operator="equal" stopIfTrue="1">
      <formula>$AG$6</formula>
    </cfRule>
  </conditionalFormatting>
  <conditionalFormatting sqref="X8:AA8">
    <cfRule type="cellIs" priority="27" dxfId="1" operator="notEqual" stopIfTrue="1">
      <formula>$AG$8</formula>
    </cfRule>
    <cfRule type="cellIs" priority="28" dxfId="106" operator="equal" stopIfTrue="1">
      <formula>$AG$8</formula>
    </cfRule>
  </conditionalFormatting>
  <conditionalFormatting sqref="X14:AA14">
    <cfRule type="cellIs" priority="23" dxfId="1" operator="notEqual" stopIfTrue="1">
      <formula>$AG14</formula>
    </cfRule>
    <cfRule type="cellIs" priority="24" dxfId="106" operator="equal" stopIfTrue="1">
      <formula>$AG14</formula>
    </cfRule>
  </conditionalFormatting>
  <conditionalFormatting sqref="X17:AA17">
    <cfRule type="cellIs" priority="21" dxfId="1" operator="notEqual" stopIfTrue="1">
      <formula>$AG17</formula>
    </cfRule>
    <cfRule type="cellIs" priority="22" dxfId="106" operator="equal" stopIfTrue="1">
      <formula>$AG17</formula>
    </cfRule>
  </conditionalFormatting>
  <conditionalFormatting sqref="X10:AA10">
    <cfRule type="cellIs" priority="25" dxfId="1" operator="notEqual" stopIfTrue="1">
      <formula>$AG10</formula>
    </cfRule>
    <cfRule type="cellIs" priority="26" dxfId="106" operator="equal" stopIfTrue="1">
      <formula>$AG10</formula>
    </cfRule>
  </conditionalFormatting>
  <conditionalFormatting sqref="X20:AA20">
    <cfRule type="cellIs" priority="19" dxfId="1" operator="notEqual" stopIfTrue="1">
      <formula>$AG20</formula>
    </cfRule>
    <cfRule type="cellIs" priority="20" dxfId="106" operator="equal" stopIfTrue="1">
      <formula>$AG20</formula>
    </cfRule>
  </conditionalFormatting>
  <conditionalFormatting sqref="X22:AA22">
    <cfRule type="cellIs" priority="17" dxfId="1" operator="notEqual" stopIfTrue="1">
      <formula>$AG22</formula>
    </cfRule>
    <cfRule type="cellIs" priority="18" dxfId="106" operator="equal" stopIfTrue="1">
      <formula>$AG22</formula>
    </cfRule>
  </conditionalFormatting>
  <conditionalFormatting sqref="X33:AA33">
    <cfRule type="cellIs" priority="13" dxfId="1" operator="notEqual" stopIfTrue="1">
      <formula>$AG33</formula>
    </cfRule>
    <cfRule type="cellIs" priority="14" dxfId="106" operator="equal" stopIfTrue="1">
      <formula>$AG33</formula>
    </cfRule>
  </conditionalFormatting>
  <conditionalFormatting sqref="X47:AA47">
    <cfRule type="cellIs" priority="11" dxfId="1" operator="notEqual" stopIfTrue="1">
      <formula>$AG47</formula>
    </cfRule>
    <cfRule type="cellIs" priority="12" dxfId="106" operator="equal" stopIfTrue="1">
      <formula>$AG47</formula>
    </cfRule>
  </conditionalFormatting>
  <conditionalFormatting sqref="X49:AA49">
    <cfRule type="cellIs" priority="9" dxfId="1" operator="notEqual" stopIfTrue="1">
      <formula>$AG49</formula>
    </cfRule>
    <cfRule type="cellIs" priority="10" dxfId="106" operator="equal" stopIfTrue="1">
      <formula>$AG49</formula>
    </cfRule>
  </conditionalFormatting>
  <conditionalFormatting sqref="X51:AA51">
    <cfRule type="cellIs" priority="7" dxfId="1" operator="notEqual" stopIfTrue="1">
      <formula>$AG51</formula>
    </cfRule>
    <cfRule type="cellIs" priority="8" dxfId="106" operator="equal" stopIfTrue="1">
      <formula>$AG51</formula>
    </cfRule>
  </conditionalFormatting>
  <conditionalFormatting sqref="X24">
    <cfRule type="cellIs" priority="15" dxfId="1" operator="notEqual" stopIfTrue="1">
      <formula>$AD$24</formula>
    </cfRule>
    <cfRule type="cellIs" priority="16" dxfId="106" operator="equal" stopIfTrue="1">
      <formula>$AD$24</formula>
    </cfRule>
  </conditionalFormatting>
  <conditionalFormatting sqref="Y24">
    <cfRule type="cellIs" priority="5" dxfId="1" operator="notEqual" stopIfTrue="1">
      <formula>$AE$24</formula>
    </cfRule>
    <cfRule type="cellIs" priority="6" dxfId="106" operator="equal" stopIfTrue="1">
      <formula>$AE$24</formula>
    </cfRule>
  </conditionalFormatting>
  <conditionalFormatting sqref="Z24">
    <cfRule type="cellIs" priority="3" dxfId="1" operator="notEqual" stopIfTrue="1">
      <formula>$AF$24</formula>
    </cfRule>
    <cfRule type="cellIs" priority="4" dxfId="106" operator="equal" stopIfTrue="1">
      <formula>$AF$24</formula>
    </cfRule>
  </conditionalFormatting>
  <conditionalFormatting sqref="AA24">
    <cfRule type="cellIs" priority="1" dxfId="1" operator="notEqual" stopIfTrue="1">
      <formula>$AG$24</formula>
    </cfRule>
    <cfRule type="cellIs" priority="2" dxfId="106" operator="equal" stopIfTrue="1">
      <formula>$AG$24</formula>
    </cfRule>
  </conditionalFormatting>
  <printOptions horizontalCentered="1" vertic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B2:AQ74"/>
  <sheetViews>
    <sheetView showGridLines="0" showRowColHeaders="0" zoomScalePageLayoutView="0" workbookViewId="0" topLeftCell="A1">
      <selection activeCell="X6" sqref="X6:AA6"/>
    </sheetView>
  </sheetViews>
  <sheetFormatPr defaultColWidth="3.140625" defaultRowHeight="15"/>
  <cols>
    <col min="1" max="32" width="3.140625" style="6" customWidth="1"/>
    <col min="33" max="33" width="9.57421875" style="6" bestFit="1" customWidth="1"/>
    <col min="34" max="35" width="3.140625" style="6" customWidth="1"/>
    <col min="36" max="36" width="11.28125" style="6" bestFit="1" customWidth="1"/>
    <col min="37" max="41" width="3.140625" style="6" customWidth="1"/>
    <col min="42" max="42" width="3.28125" style="6" customWidth="1"/>
    <col min="43" max="16384" width="3.140625" style="6" customWidth="1"/>
  </cols>
  <sheetData>
    <row r="1" ht="15.75" thickBot="1"/>
    <row r="2" spans="2:33" ht="15">
      <c r="B2" s="154" t="s">
        <v>154</v>
      </c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6"/>
    </row>
    <row r="3" spans="2:33" ht="15">
      <c r="B3" s="157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158"/>
      <c r="AG3" s="159"/>
    </row>
    <row r="4" spans="2:33" ht="15.75" thickBot="1">
      <c r="B4" s="160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  <c r="AA4" s="161"/>
      <c r="AB4" s="161"/>
      <c r="AC4" s="161"/>
      <c r="AD4" s="161"/>
      <c r="AE4" s="161"/>
      <c r="AF4" s="161"/>
      <c r="AG4" s="162"/>
    </row>
    <row r="5" ht="15.75" thickBot="1"/>
    <row r="6" spans="2:43" ht="15.75" thickBot="1">
      <c r="B6" s="6" t="s">
        <v>48</v>
      </c>
      <c r="G6" s="14"/>
      <c r="H6" s="14"/>
      <c r="I6" s="123">
        <f ca="1">ROUND(RAND()*(9-2)+2,0)*10000</f>
        <v>40000</v>
      </c>
      <c r="J6" s="123"/>
      <c r="K6" s="10"/>
      <c r="T6" s="123" t="s">
        <v>1</v>
      </c>
      <c r="U6" s="123"/>
      <c r="V6" s="123"/>
      <c r="X6" s="124"/>
      <c r="Y6" s="125"/>
      <c r="Z6" s="125"/>
      <c r="AA6" s="126"/>
      <c r="AE6" s="2"/>
      <c r="AF6" s="2"/>
      <c r="AG6" s="2">
        <f>I6-1</f>
        <v>39999</v>
      </c>
      <c r="AH6" s="2"/>
      <c r="AI6" s="2"/>
      <c r="AJ6" s="73"/>
      <c r="AK6" s="2"/>
      <c r="AL6" s="2"/>
      <c r="AM6" s="2"/>
      <c r="AN6" s="2"/>
      <c r="AO6" s="2"/>
      <c r="AP6" s="2"/>
      <c r="AQ6" s="2"/>
    </row>
    <row r="7" spans="31:43" ht="15.75" thickBot="1"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</row>
    <row r="8" spans="2:43" ht="15.75" thickBot="1">
      <c r="B8" s="1" t="s">
        <v>60</v>
      </c>
      <c r="H8" s="10"/>
      <c r="K8" s="10"/>
      <c r="L8" s="14"/>
      <c r="M8" s="123">
        <f ca="1">ROUND(RAND()*(9999-999)+999,1)</f>
        <v>7416.6</v>
      </c>
      <c r="N8" s="123"/>
      <c r="P8" s="123"/>
      <c r="Q8" s="123"/>
      <c r="T8" s="123" t="s">
        <v>1</v>
      </c>
      <c r="U8" s="123"/>
      <c r="V8" s="123"/>
      <c r="X8" s="124"/>
      <c r="Y8" s="125"/>
      <c r="Z8" s="125"/>
      <c r="AA8" s="126"/>
      <c r="AE8" s="2"/>
      <c r="AF8" s="2"/>
      <c r="AG8" s="9">
        <f>ROUND(M8,-2)</f>
        <v>7400</v>
      </c>
      <c r="AH8" s="2"/>
      <c r="AI8" s="2"/>
      <c r="AJ8" s="73"/>
      <c r="AK8" s="2"/>
      <c r="AL8" s="2"/>
      <c r="AM8" s="2"/>
      <c r="AN8" s="2"/>
      <c r="AO8" s="2"/>
      <c r="AP8" s="2"/>
      <c r="AQ8" s="2"/>
    </row>
    <row r="9" spans="31:43" ht="15.75" thickBot="1"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</row>
    <row r="10" spans="2:43" ht="15.75" thickBot="1">
      <c r="B10" s="1" t="s">
        <v>49</v>
      </c>
      <c r="D10" s="123">
        <f ca="1">ROUND(RAND()*(5.9-1.2)+1.2,1)</f>
        <v>2.3</v>
      </c>
      <c r="E10" s="123"/>
      <c r="F10" s="1" t="s">
        <v>50</v>
      </c>
      <c r="G10" s="15"/>
      <c r="H10" s="15"/>
      <c r="I10" s="15"/>
      <c r="O10" s="123">
        <f ca="1">ROUND(RAND()*(30.9-21.2)+21.2,1)</f>
        <v>27.3</v>
      </c>
      <c r="P10" s="123"/>
      <c r="Q10" s="1" t="s">
        <v>51</v>
      </c>
      <c r="T10" s="14"/>
      <c r="U10" s="14"/>
      <c r="V10" s="14"/>
      <c r="X10" s="124"/>
      <c r="Y10" s="125"/>
      <c r="Z10" s="125"/>
      <c r="AA10" s="126"/>
      <c r="AB10" s="1" t="s">
        <v>45</v>
      </c>
      <c r="AE10" s="2"/>
      <c r="AF10" s="2"/>
      <c r="AG10" s="3">
        <f>O10-D10</f>
        <v>25</v>
      </c>
      <c r="AH10" s="2"/>
      <c r="AI10" s="2"/>
      <c r="AJ10" s="73"/>
      <c r="AK10" s="2"/>
      <c r="AL10" s="2"/>
      <c r="AM10" s="2"/>
      <c r="AN10" s="2"/>
      <c r="AO10" s="2"/>
      <c r="AP10" s="2"/>
      <c r="AQ10" s="2"/>
    </row>
    <row r="11" spans="3:43" ht="15">
      <c r="C11" s="1"/>
      <c r="D11" s="1" t="s">
        <v>52</v>
      </c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</row>
    <row r="12" spans="31:43" ht="15"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</row>
    <row r="13" spans="2:43" ht="17.25" thickBot="1">
      <c r="B13" s="1" t="s">
        <v>54</v>
      </c>
      <c r="D13" s="25">
        <f>AK14</f>
        <v>5</v>
      </c>
      <c r="E13" s="163" t="s">
        <v>53</v>
      </c>
      <c r="F13" s="153">
        <f>AM14</f>
        <v>120</v>
      </c>
      <c r="G13" s="153"/>
      <c r="H13" s="123"/>
      <c r="I13" s="123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</row>
    <row r="14" spans="4:43" ht="17.25" thickBot="1">
      <c r="D14" s="26">
        <f>AK15</f>
        <v>6</v>
      </c>
      <c r="E14" s="163"/>
      <c r="F14" s="153"/>
      <c r="G14" s="153"/>
      <c r="P14" s="10"/>
      <c r="T14" s="123" t="s">
        <v>1</v>
      </c>
      <c r="U14" s="123"/>
      <c r="V14" s="123"/>
      <c r="X14" s="124"/>
      <c r="Y14" s="125"/>
      <c r="Z14" s="125"/>
      <c r="AA14" s="126"/>
      <c r="AE14" s="2"/>
      <c r="AF14" s="2"/>
      <c r="AG14" s="4">
        <f>AM14/AK15*AK14</f>
        <v>100</v>
      </c>
      <c r="AH14" s="2"/>
      <c r="AI14" s="2"/>
      <c r="AJ14" s="73"/>
      <c r="AK14" s="8">
        <f ca="1">ROUND(RAND()*(5-2)+2,0)</f>
        <v>5</v>
      </c>
      <c r="AL14" s="8"/>
      <c r="AM14" s="2">
        <f ca="1">AK14*AK15*ROUND(RAND()*(5-2)+2,0)</f>
        <v>120</v>
      </c>
      <c r="AN14" s="2"/>
      <c r="AO14" s="2"/>
      <c r="AP14" s="2"/>
      <c r="AQ14" s="2"/>
    </row>
    <row r="15" spans="31:43" ht="15">
      <c r="AE15" s="2"/>
      <c r="AF15" s="2"/>
      <c r="AG15" s="2"/>
      <c r="AH15" s="2"/>
      <c r="AI15" s="2"/>
      <c r="AJ15" s="2"/>
      <c r="AK15" s="2">
        <f>AK14+1</f>
        <v>6</v>
      </c>
      <c r="AL15" s="2"/>
      <c r="AM15" s="2"/>
      <c r="AN15" s="2"/>
      <c r="AO15" s="2"/>
      <c r="AP15" s="2"/>
      <c r="AQ15" s="2"/>
    </row>
    <row r="16" spans="31:43" ht="15.75" thickBot="1"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</row>
    <row r="17" spans="2:43" ht="18" thickBot="1">
      <c r="B17" s="1" t="s">
        <v>55</v>
      </c>
      <c r="J17" s="22"/>
      <c r="K17" s="22"/>
      <c r="L17" s="14"/>
      <c r="O17" s="23" t="s">
        <v>34</v>
      </c>
      <c r="P17" s="7" t="s">
        <v>32</v>
      </c>
      <c r="T17" s="123" t="s">
        <v>1</v>
      </c>
      <c r="U17" s="123"/>
      <c r="V17" s="123"/>
      <c r="W17" s="10"/>
      <c r="X17" s="124"/>
      <c r="Y17" s="125"/>
      <c r="Z17" s="125"/>
      <c r="AA17" s="126"/>
      <c r="AB17" s="7" t="s">
        <v>32</v>
      </c>
      <c r="AE17" s="2"/>
      <c r="AF17" s="2"/>
      <c r="AG17" s="4">
        <f>180-M18</f>
        <v>156</v>
      </c>
      <c r="AH17" s="2"/>
      <c r="AI17" s="2"/>
      <c r="AJ17" s="73"/>
      <c r="AK17" s="2"/>
      <c r="AL17" s="2"/>
      <c r="AM17" s="2"/>
      <c r="AN17" s="2"/>
      <c r="AO17" s="2"/>
      <c r="AP17" s="2"/>
      <c r="AQ17" s="2"/>
    </row>
    <row r="18" spans="7:43" ht="17.25">
      <c r="G18" s="10"/>
      <c r="M18" s="10">
        <f ca="1">ROUND(RAND()*(33-21)+21,0)</f>
        <v>24</v>
      </c>
      <c r="N18" s="7" t="s">
        <v>32</v>
      </c>
      <c r="Q18" s="23" t="s">
        <v>33</v>
      </c>
      <c r="R18" s="7" t="s">
        <v>32</v>
      </c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</row>
    <row r="19" spans="31:43" ht="15.75" thickBot="1"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</row>
    <row r="20" spans="2:43" ht="15.75" thickBot="1">
      <c r="B20" s="6" t="s">
        <v>15</v>
      </c>
      <c r="F20" s="165">
        <f ca="1">ROUND(RAND()*(9-3)+3,2)</f>
        <v>3.42</v>
      </c>
      <c r="G20" s="165"/>
      <c r="H20" s="6" t="s">
        <v>2</v>
      </c>
      <c r="I20" s="166">
        <f ca="1">ROUND(RAND()*(9-3)+3,0)</f>
        <v>4</v>
      </c>
      <c r="J20" s="166"/>
      <c r="L20" s="18"/>
      <c r="M20" s="18"/>
      <c r="O20" s="18"/>
      <c r="P20" s="18"/>
      <c r="T20" s="123" t="s">
        <v>1</v>
      </c>
      <c r="U20" s="123"/>
      <c r="V20" s="123"/>
      <c r="X20" s="124"/>
      <c r="Y20" s="125"/>
      <c r="Z20" s="125"/>
      <c r="AA20" s="126"/>
      <c r="AE20" s="2"/>
      <c r="AF20" s="2"/>
      <c r="AG20" s="5">
        <f>F20+I20</f>
        <v>7.42</v>
      </c>
      <c r="AH20" s="2"/>
      <c r="AI20" s="2"/>
      <c r="AJ20" s="2"/>
      <c r="AK20" s="2"/>
      <c r="AL20" s="2"/>
      <c r="AM20" s="2"/>
      <c r="AN20" s="2"/>
      <c r="AO20" s="2"/>
      <c r="AP20" s="2"/>
      <c r="AQ20" s="2"/>
    </row>
    <row r="21" spans="31:43" ht="15.75" thickBot="1"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</row>
    <row r="22" spans="2:43" ht="15.75" thickBot="1">
      <c r="B22" s="1" t="s">
        <v>162</v>
      </c>
      <c r="F22" s="13"/>
      <c r="I22" s="14"/>
      <c r="J22" s="14"/>
      <c r="N22" s="123">
        <f ca="1">ROUND(RAND()*(39-3)+3,2)</f>
        <v>20.77</v>
      </c>
      <c r="O22" s="123"/>
      <c r="P22" s="14"/>
      <c r="T22" s="123" t="s">
        <v>1</v>
      </c>
      <c r="U22" s="123"/>
      <c r="V22" s="123"/>
      <c r="X22" s="124"/>
      <c r="Y22" s="125"/>
      <c r="Z22" s="125"/>
      <c r="AA22" s="126"/>
      <c r="AE22" s="2"/>
      <c r="AF22" s="2"/>
      <c r="AG22" s="4">
        <f>ROUND(N22,0)</f>
        <v>21</v>
      </c>
      <c r="AH22" s="2"/>
      <c r="AI22" s="2"/>
      <c r="AJ22" s="2"/>
      <c r="AK22" s="2"/>
      <c r="AL22" s="2"/>
      <c r="AM22" s="2"/>
      <c r="AN22" s="2"/>
      <c r="AO22" s="2"/>
      <c r="AP22" s="2"/>
      <c r="AQ22" s="2"/>
    </row>
    <row r="23" spans="31:43" ht="15.75" thickBot="1"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</row>
    <row r="24" spans="2:43" ht="15.75" thickBot="1">
      <c r="B24" s="6" t="s">
        <v>16</v>
      </c>
      <c r="T24" s="123" t="s">
        <v>1</v>
      </c>
      <c r="U24" s="123"/>
      <c r="V24" s="123"/>
      <c r="X24" s="124"/>
      <c r="Y24" s="125"/>
      <c r="Z24" s="125"/>
      <c r="AA24" s="126"/>
      <c r="AB24" s="6" t="s">
        <v>4</v>
      </c>
      <c r="AE24" s="2"/>
      <c r="AF24" s="2"/>
      <c r="AG24" s="4">
        <f>H25+K26+L27+O29+H31+D28</f>
        <v>76</v>
      </c>
      <c r="AH24" s="2"/>
      <c r="AI24" s="2"/>
      <c r="AJ24" s="73"/>
      <c r="AK24" s="2"/>
      <c r="AL24" s="2"/>
      <c r="AM24" s="2"/>
      <c r="AN24" s="2"/>
      <c r="AO24" s="2"/>
      <c r="AP24" s="2"/>
      <c r="AQ24" s="2"/>
    </row>
    <row r="25" spans="8:43" ht="15.75" thickBot="1">
      <c r="H25" s="54">
        <f>L27</f>
        <v>14</v>
      </c>
      <c r="I25" s="1" t="s">
        <v>4</v>
      </c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</row>
    <row r="26" spans="7:43" ht="15.75" thickTop="1">
      <c r="G26" s="48"/>
      <c r="H26" s="46"/>
      <c r="I26" s="46"/>
      <c r="J26" s="47"/>
      <c r="K26" s="56">
        <f>2*AL27/5</f>
        <v>4</v>
      </c>
      <c r="L26" s="57" t="s">
        <v>4</v>
      </c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</row>
    <row r="27" spans="4:43" ht="15.75" thickBot="1">
      <c r="D27" s="10"/>
      <c r="G27" s="49"/>
      <c r="J27" s="44"/>
      <c r="L27" s="54">
        <f>H31/2</f>
        <v>14</v>
      </c>
      <c r="M27" s="55" t="s">
        <v>4</v>
      </c>
      <c r="AE27" s="2"/>
      <c r="AF27" s="2"/>
      <c r="AG27" s="2"/>
      <c r="AH27" s="2"/>
      <c r="AI27" s="2"/>
      <c r="AJ27" s="2"/>
      <c r="AK27" s="2">
        <v>2</v>
      </c>
      <c r="AL27" s="9">
        <f ca="1">ROUND(RAND()*(4-1)+1,0)*5</f>
        <v>10</v>
      </c>
      <c r="AM27" s="2"/>
      <c r="AN27" s="2"/>
      <c r="AO27" s="2"/>
      <c r="AP27" s="2"/>
      <c r="AQ27" s="2"/>
    </row>
    <row r="28" spans="4:43" ht="15.75" thickTop="1">
      <c r="D28" s="13">
        <f>AL27</f>
        <v>10</v>
      </c>
      <c r="E28" s="1" t="s">
        <v>4</v>
      </c>
      <c r="G28" s="49"/>
      <c r="K28" s="46"/>
      <c r="L28" s="46"/>
      <c r="M28" s="46"/>
      <c r="N28" s="47"/>
      <c r="AE28" s="2"/>
      <c r="AF28" s="2"/>
      <c r="AG28" s="2"/>
      <c r="AH28" s="2"/>
      <c r="AI28" s="2"/>
      <c r="AJ28" s="2"/>
      <c r="AK28" s="2">
        <v>3</v>
      </c>
      <c r="AL28" s="2"/>
      <c r="AM28" s="2"/>
      <c r="AN28" s="2"/>
      <c r="AO28" s="2"/>
      <c r="AP28" s="2"/>
      <c r="AQ28" s="2"/>
    </row>
    <row r="29" spans="7:43" ht="15">
      <c r="G29" s="49"/>
      <c r="N29" s="44"/>
      <c r="O29" s="13">
        <f>3*AL27/5</f>
        <v>6</v>
      </c>
      <c r="P29" s="1" t="s">
        <v>4</v>
      </c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</row>
    <row r="30" spans="7:43" ht="15.75" thickBot="1">
      <c r="G30" s="50"/>
      <c r="H30" s="51"/>
      <c r="I30" s="51"/>
      <c r="J30" s="51"/>
      <c r="K30" s="51"/>
      <c r="L30" s="51"/>
      <c r="M30" s="51"/>
      <c r="N30" s="45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</row>
    <row r="31" spans="7:43" ht="15.75" thickTop="1">
      <c r="G31" s="10"/>
      <c r="H31" s="164">
        <f ca="1">ROUND(RAND()*(15-11)+11,0)*2</f>
        <v>28</v>
      </c>
      <c r="I31" s="164"/>
      <c r="J31" s="164"/>
      <c r="K31" s="53" t="s">
        <v>4</v>
      </c>
      <c r="L31" s="5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</row>
    <row r="32" spans="31:43" ht="15.75" thickBot="1"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</row>
    <row r="33" spans="2:43" ht="15.75" thickBot="1">
      <c r="B33" s="1" t="s">
        <v>99</v>
      </c>
      <c r="T33" s="123" t="s">
        <v>1</v>
      </c>
      <c r="U33" s="123"/>
      <c r="V33" s="123"/>
      <c r="X33" s="124"/>
      <c r="Y33" s="125"/>
      <c r="Z33" s="125"/>
      <c r="AA33" s="126"/>
      <c r="AE33" s="2"/>
      <c r="AF33" s="2"/>
      <c r="AG33" s="4">
        <f ca="1">ROUND(RAND()*(10-5)+5,0)</f>
        <v>9</v>
      </c>
      <c r="AH33" s="2"/>
      <c r="AI33" s="2"/>
      <c r="AJ33" s="2"/>
      <c r="AK33" s="2"/>
      <c r="AL33" s="2"/>
      <c r="AM33" s="2"/>
      <c r="AN33" s="2"/>
      <c r="AO33" s="2"/>
      <c r="AP33" s="2"/>
      <c r="AQ33" s="2"/>
    </row>
    <row r="34" spans="3:43" ht="15">
      <c r="C34" s="1" t="s">
        <v>100</v>
      </c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</row>
    <row r="35" spans="3:43" ht="15">
      <c r="C35" s="1" t="s">
        <v>101</v>
      </c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</row>
    <row r="36" spans="31:43" ht="15.75" thickBot="1"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</row>
    <row r="37" spans="8:43" ht="15.75" thickBot="1">
      <c r="H37" s="80"/>
      <c r="I37" s="43"/>
      <c r="O37" s="85">
        <f>AM38</f>
        <v>7</v>
      </c>
      <c r="P37" s="83">
        <f>AO38</f>
        <v>2</v>
      </c>
      <c r="Q37" s="82"/>
      <c r="AE37" s="2"/>
      <c r="AF37" s="2"/>
      <c r="AG37" s="2"/>
      <c r="AH37" s="2"/>
      <c r="AI37" s="2"/>
      <c r="AJ37" s="2"/>
      <c r="AK37" s="4">
        <f>AG33</f>
        <v>9</v>
      </c>
      <c r="AL37" s="2">
        <f>AK37*3</f>
        <v>27</v>
      </c>
      <c r="AM37" s="4">
        <f ca="1">AL37-(AK37-ROUND(RAND()*(3-1)+1,0))</f>
        <v>20</v>
      </c>
      <c r="AN37" s="2">
        <f ca="1">AM37-(AK37+ROUND(RAND()*(3-1)+1,0))</f>
        <v>10</v>
      </c>
      <c r="AO37" s="2">
        <f ca="1">AN37-(ROUND(RAND()*(3-1)+1,0))</f>
        <v>8</v>
      </c>
      <c r="AP37" s="2"/>
      <c r="AQ37" s="2"/>
    </row>
    <row r="38" spans="7:43" ht="15.75" thickBot="1">
      <c r="G38" s="77"/>
      <c r="H38" s="81"/>
      <c r="I38" s="81"/>
      <c r="J38" s="78"/>
      <c r="N38" s="77"/>
      <c r="O38" s="85">
        <f>AN38</f>
        <v>10</v>
      </c>
      <c r="P38" s="84">
        <f>AP38</f>
        <v>8</v>
      </c>
      <c r="Q38" s="78"/>
      <c r="AE38" s="2"/>
      <c r="AF38" s="2"/>
      <c r="AG38" s="2"/>
      <c r="AH38" s="2"/>
      <c r="AI38" s="2"/>
      <c r="AJ38" s="2"/>
      <c r="AK38" s="2"/>
      <c r="AL38" s="2"/>
      <c r="AM38" s="4">
        <f>AL37-AM37</f>
        <v>7</v>
      </c>
      <c r="AN38" s="4">
        <f>AM37-AN37</f>
        <v>10</v>
      </c>
      <c r="AO38" s="2">
        <f>AN37-AO37</f>
        <v>2</v>
      </c>
      <c r="AP38" s="2">
        <f>AO37</f>
        <v>8</v>
      </c>
      <c r="AQ38" s="2"/>
    </row>
    <row r="39" spans="8:43" ht="16.5" thickBot="1" thickTop="1">
      <c r="H39" s="47"/>
      <c r="I39" s="50"/>
      <c r="J39" s="51"/>
      <c r="K39" s="51"/>
      <c r="L39" s="51"/>
      <c r="M39" s="51"/>
      <c r="N39" s="51"/>
      <c r="O39" s="79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</row>
    <row r="40" spans="8:43" ht="15.75" thickTop="1">
      <c r="H40" s="14"/>
      <c r="I40" s="14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</row>
    <row r="41" spans="8:43" ht="15">
      <c r="H41" s="14"/>
      <c r="I41" s="14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</row>
    <row r="42" spans="8:43" ht="15">
      <c r="H42" s="14"/>
      <c r="I42" s="14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</row>
    <row r="43" spans="8:43" ht="15">
      <c r="H43" s="14"/>
      <c r="I43" s="14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</row>
    <row r="44" spans="8:43" ht="15">
      <c r="H44" s="14"/>
      <c r="I44" s="14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</row>
    <row r="45" spans="31:43" ht="15"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</row>
    <row r="46" spans="2:43" ht="15">
      <c r="B46" s="1" t="s">
        <v>163</v>
      </c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</row>
    <row r="47" spans="6:43" ht="15">
      <c r="F47" s="123"/>
      <c r="G47" s="123"/>
      <c r="AE47" s="2"/>
      <c r="AF47" s="2"/>
      <c r="AG47" s="2"/>
      <c r="AH47" s="2"/>
      <c r="AI47" s="2"/>
      <c r="AJ47" s="2"/>
      <c r="AK47" s="167"/>
      <c r="AL47" s="167"/>
      <c r="AM47" s="2"/>
      <c r="AN47" s="2"/>
      <c r="AO47" s="2"/>
      <c r="AP47" s="2"/>
      <c r="AQ47" s="2"/>
    </row>
    <row r="48" spans="6:43" ht="15.75" thickBot="1">
      <c r="F48" s="10"/>
      <c r="G48" s="10"/>
      <c r="AE48" s="2"/>
      <c r="AF48" s="2"/>
      <c r="AG48" s="2"/>
      <c r="AH48" s="2"/>
      <c r="AI48" s="2"/>
      <c r="AJ48" s="2" t="s">
        <v>18</v>
      </c>
      <c r="AK48" s="167">
        <f ca="1">(ROUND(RAND()*(20-10)+10,0))</f>
        <v>15</v>
      </c>
      <c r="AL48" s="167"/>
      <c r="AM48" s="2"/>
      <c r="AN48" s="2"/>
      <c r="AO48" s="2"/>
      <c r="AP48" s="2"/>
      <c r="AQ48" s="2"/>
    </row>
    <row r="49" spans="3:43" ht="15.75" thickBot="1">
      <c r="C49" s="1" t="s">
        <v>102</v>
      </c>
      <c r="T49" s="123" t="s">
        <v>1</v>
      </c>
      <c r="U49" s="123"/>
      <c r="V49" s="123"/>
      <c r="X49" s="124"/>
      <c r="Y49" s="125"/>
      <c r="Z49" s="125"/>
      <c r="AA49" s="126"/>
      <c r="AE49" s="2"/>
      <c r="AF49" s="2"/>
      <c r="AG49" s="4">
        <f>AK50</f>
        <v>23</v>
      </c>
      <c r="AH49" s="2"/>
      <c r="AI49" s="2"/>
      <c r="AJ49" s="2" t="s">
        <v>19</v>
      </c>
      <c r="AK49" s="167">
        <f ca="1">(ROUND(RAND()*(20-13)+13,0))</f>
        <v>15</v>
      </c>
      <c r="AL49" s="167"/>
      <c r="AM49" s="2"/>
      <c r="AN49" s="2"/>
      <c r="AO49" s="2"/>
      <c r="AP49" s="2"/>
      <c r="AQ49" s="2"/>
    </row>
    <row r="50" spans="31:43" ht="15.75" thickBot="1">
      <c r="AE50" s="2"/>
      <c r="AF50" s="2"/>
      <c r="AG50" s="2"/>
      <c r="AH50" s="2"/>
      <c r="AI50" s="2"/>
      <c r="AJ50" s="2" t="s">
        <v>20</v>
      </c>
      <c r="AK50" s="167">
        <f ca="1">(ROUND(RAND()*(25-21)+21,0))</f>
        <v>23</v>
      </c>
      <c r="AL50" s="167"/>
      <c r="AM50" s="2"/>
      <c r="AN50" s="2"/>
      <c r="AO50" s="2"/>
      <c r="AP50" s="2"/>
      <c r="AQ50" s="2"/>
    </row>
    <row r="51" spans="3:43" ht="15.75" thickBot="1">
      <c r="C51" s="6" t="s">
        <v>24</v>
      </c>
      <c r="T51" s="123" t="s">
        <v>1</v>
      </c>
      <c r="U51" s="123"/>
      <c r="V51" s="123"/>
      <c r="X51" s="124"/>
      <c r="Y51" s="125"/>
      <c r="Z51" s="125"/>
      <c r="AA51" s="126"/>
      <c r="AE51" s="2"/>
      <c r="AF51" s="2"/>
      <c r="AG51" s="2">
        <f>AK49-AK51</f>
        <v>6</v>
      </c>
      <c r="AH51" s="2"/>
      <c r="AI51" s="2"/>
      <c r="AJ51" s="2" t="s">
        <v>21</v>
      </c>
      <c r="AK51" s="167">
        <f ca="1">(ROUND(RAND()*(12-6)+6,0))</f>
        <v>9</v>
      </c>
      <c r="AL51" s="167"/>
      <c r="AM51" s="2"/>
      <c r="AN51" s="2"/>
      <c r="AO51" s="2"/>
      <c r="AP51" s="2"/>
      <c r="AQ51" s="2"/>
    </row>
    <row r="52" spans="3:43" ht="15.75" thickBot="1">
      <c r="C52" s="6" t="s">
        <v>25</v>
      </c>
      <c r="AE52" s="2"/>
      <c r="AF52" s="2"/>
      <c r="AG52" s="2"/>
      <c r="AH52" s="2"/>
      <c r="AI52" s="2"/>
      <c r="AJ52" s="2" t="s">
        <v>22</v>
      </c>
      <c r="AK52" s="167">
        <f ca="1">(ROUND(RAND()*(10-2)+2,0))</f>
        <v>10</v>
      </c>
      <c r="AL52" s="167"/>
      <c r="AM52" s="2"/>
      <c r="AN52" s="2"/>
      <c r="AO52" s="2"/>
      <c r="AP52" s="2"/>
      <c r="AQ52" s="2"/>
    </row>
    <row r="53" spans="3:43" ht="15.75" thickBot="1">
      <c r="C53" s="6" t="s">
        <v>23</v>
      </c>
      <c r="T53" s="123" t="s">
        <v>1</v>
      </c>
      <c r="U53" s="123"/>
      <c r="V53" s="123"/>
      <c r="X53" s="124"/>
      <c r="Y53" s="125"/>
      <c r="Z53" s="125"/>
      <c r="AA53" s="126"/>
      <c r="AE53" s="2"/>
      <c r="AF53" s="2"/>
      <c r="AG53" s="2">
        <f>SUM(AK48:AL52)</f>
        <v>72</v>
      </c>
      <c r="AH53" s="2"/>
      <c r="AI53" s="2"/>
      <c r="AJ53" s="2"/>
      <c r="AK53" s="2"/>
      <c r="AL53" s="2"/>
      <c r="AM53" s="2"/>
      <c r="AN53" s="2"/>
      <c r="AO53" s="2"/>
      <c r="AP53" s="2"/>
      <c r="AQ53" s="2"/>
    </row>
    <row r="54" spans="31:43" ht="15"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</row>
    <row r="55" spans="31:43" ht="15"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</row>
    <row r="56" spans="31:43" ht="15"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</row>
    <row r="57" spans="31:43" ht="15"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</row>
    <row r="58" spans="31:43" ht="15"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</row>
    <row r="59" spans="31:43" ht="15"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</row>
    <row r="60" spans="31:43" ht="15"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</row>
    <row r="61" spans="31:43" ht="15"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</row>
    <row r="62" spans="31:43" ht="15"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</row>
    <row r="63" spans="31:43" ht="15"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</row>
    <row r="64" spans="31:43" ht="15"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</row>
    <row r="65" spans="31:43" ht="15"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</row>
    <row r="66" spans="31:43" ht="15"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</row>
    <row r="67" spans="31:43" ht="15"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</row>
    <row r="68" spans="31:43" ht="15"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</row>
    <row r="69" spans="31:43" ht="15"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</row>
    <row r="72" spans="10:20" ht="16.5"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</row>
    <row r="73" spans="10:20" ht="15"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</row>
    <row r="74" spans="10:20" ht="16.5"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</row>
  </sheetData>
  <sheetProtection password="DD01" sheet="1" selectLockedCells="1"/>
  <mergeCells count="43">
    <mergeCell ref="AK52:AL52"/>
    <mergeCell ref="T53:V53"/>
    <mergeCell ref="X53:AA53"/>
    <mergeCell ref="T51:V51"/>
    <mergeCell ref="X51:AA51"/>
    <mergeCell ref="F47:G47"/>
    <mergeCell ref="X24:AA24"/>
    <mergeCell ref="T22:V22"/>
    <mergeCell ref="T49:V49"/>
    <mergeCell ref="X49:AA49"/>
    <mergeCell ref="T33:V33"/>
    <mergeCell ref="X33:AA33"/>
    <mergeCell ref="T24:V24"/>
    <mergeCell ref="T17:V17"/>
    <mergeCell ref="X17:AA17"/>
    <mergeCell ref="AK51:AL51"/>
    <mergeCell ref="T20:V20"/>
    <mergeCell ref="X20:AA20"/>
    <mergeCell ref="AK47:AL47"/>
    <mergeCell ref="AK49:AL49"/>
    <mergeCell ref="X22:AA22"/>
    <mergeCell ref="AK48:AL48"/>
    <mergeCell ref="AK50:AL50"/>
    <mergeCell ref="D10:E10"/>
    <mergeCell ref="O10:P10"/>
    <mergeCell ref="E13:E14"/>
    <mergeCell ref="H31:J31"/>
    <mergeCell ref="X10:AA10"/>
    <mergeCell ref="H13:I13"/>
    <mergeCell ref="T14:V14"/>
    <mergeCell ref="X14:AA14"/>
    <mergeCell ref="F20:G20"/>
    <mergeCell ref="I20:J20"/>
    <mergeCell ref="F13:G14"/>
    <mergeCell ref="P8:Q8"/>
    <mergeCell ref="M8:N8"/>
    <mergeCell ref="N22:O22"/>
    <mergeCell ref="B2:AG4"/>
    <mergeCell ref="T6:V6"/>
    <mergeCell ref="X6:AA6"/>
    <mergeCell ref="T8:V8"/>
    <mergeCell ref="X8:AA8"/>
    <mergeCell ref="I6:J6"/>
  </mergeCells>
  <conditionalFormatting sqref="X6:AA6">
    <cfRule type="cellIs" priority="23" dxfId="1" operator="notEqual" stopIfTrue="1">
      <formula>$AG$6</formula>
    </cfRule>
    <cfRule type="cellIs" priority="24" dxfId="106" operator="equal" stopIfTrue="1">
      <formula>$AG$6</formula>
    </cfRule>
  </conditionalFormatting>
  <conditionalFormatting sqref="X8:AA8">
    <cfRule type="cellIs" priority="21" dxfId="1" operator="notEqual" stopIfTrue="1">
      <formula>$AG$8</formula>
    </cfRule>
    <cfRule type="cellIs" priority="22" dxfId="106" operator="equal" stopIfTrue="1">
      <formula>$AG$8</formula>
    </cfRule>
  </conditionalFormatting>
  <conditionalFormatting sqref="X14:AA14">
    <cfRule type="cellIs" priority="17" dxfId="1" operator="notEqual" stopIfTrue="1">
      <formula>$AG14</formula>
    </cfRule>
    <cfRule type="cellIs" priority="18" dxfId="106" operator="equal" stopIfTrue="1">
      <formula>$AG14</formula>
    </cfRule>
  </conditionalFormatting>
  <conditionalFormatting sqref="X17:AA17">
    <cfRule type="cellIs" priority="15" dxfId="1" operator="notEqual" stopIfTrue="1">
      <formula>$AG17</formula>
    </cfRule>
    <cfRule type="cellIs" priority="16" dxfId="106" operator="equal" stopIfTrue="1">
      <formula>$AG17</formula>
    </cfRule>
  </conditionalFormatting>
  <conditionalFormatting sqref="X10:AA10">
    <cfRule type="cellIs" priority="19" dxfId="1" operator="notEqual" stopIfTrue="1">
      <formula>$AG10</formula>
    </cfRule>
    <cfRule type="cellIs" priority="20" dxfId="106" operator="equal" stopIfTrue="1">
      <formula>$AG10</formula>
    </cfRule>
  </conditionalFormatting>
  <conditionalFormatting sqref="X20:AA20">
    <cfRule type="cellIs" priority="13" dxfId="1" operator="notEqual" stopIfTrue="1">
      <formula>$AG20</formula>
    </cfRule>
    <cfRule type="cellIs" priority="14" dxfId="106" operator="equal" stopIfTrue="1">
      <formula>$AG20</formula>
    </cfRule>
  </conditionalFormatting>
  <conditionalFormatting sqref="X22:AA22">
    <cfRule type="cellIs" priority="11" dxfId="1" operator="notEqual" stopIfTrue="1">
      <formula>$AG22</formula>
    </cfRule>
    <cfRule type="cellIs" priority="12" dxfId="106" operator="equal" stopIfTrue="1">
      <formula>$AG22</formula>
    </cfRule>
  </conditionalFormatting>
  <conditionalFormatting sqref="X24:AA24">
    <cfRule type="cellIs" priority="9" dxfId="1" operator="notEqual" stopIfTrue="1">
      <formula>$AG24</formula>
    </cfRule>
    <cfRule type="cellIs" priority="10" dxfId="106" operator="equal" stopIfTrue="1">
      <formula>$AG24</formula>
    </cfRule>
  </conditionalFormatting>
  <conditionalFormatting sqref="X33:AA33">
    <cfRule type="cellIs" priority="7" dxfId="1" operator="notEqual" stopIfTrue="1">
      <formula>$AG33</formula>
    </cfRule>
    <cfRule type="cellIs" priority="8" dxfId="106" operator="equal" stopIfTrue="1">
      <formula>$AG33</formula>
    </cfRule>
  </conditionalFormatting>
  <conditionalFormatting sqref="X49:AA49">
    <cfRule type="cellIs" priority="5" dxfId="1" operator="notEqual" stopIfTrue="1">
      <formula>$AG49</formula>
    </cfRule>
    <cfRule type="cellIs" priority="6" dxfId="106" operator="equal" stopIfTrue="1">
      <formula>$AG49</formula>
    </cfRule>
  </conditionalFormatting>
  <conditionalFormatting sqref="X51:AA51">
    <cfRule type="cellIs" priority="3" dxfId="1" operator="notEqual" stopIfTrue="1">
      <formula>$AG51</formula>
    </cfRule>
    <cfRule type="cellIs" priority="4" dxfId="106" operator="equal" stopIfTrue="1">
      <formula>$AG51</formula>
    </cfRule>
  </conditionalFormatting>
  <conditionalFormatting sqref="X53:AA53">
    <cfRule type="cellIs" priority="1" dxfId="1" operator="notEqual" stopIfTrue="1">
      <formula>$AG53</formula>
    </cfRule>
    <cfRule type="cellIs" priority="2" dxfId="106" operator="equal" stopIfTrue="1">
      <formula>$AG53</formula>
    </cfRule>
  </conditionalFormatting>
  <printOptions horizontalCentered="1" vertic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7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B2:AN74"/>
  <sheetViews>
    <sheetView showGridLines="0" showRowColHeaders="0" zoomScalePageLayoutView="0" workbookViewId="0" topLeftCell="A1">
      <selection activeCell="X6" sqref="X6:AA6"/>
    </sheetView>
  </sheetViews>
  <sheetFormatPr defaultColWidth="3.140625" defaultRowHeight="15"/>
  <cols>
    <col min="1" max="9" width="3.140625" style="28" customWidth="1"/>
    <col min="10" max="10" width="5.28125" style="28" bestFit="1" customWidth="1"/>
    <col min="11" max="11" width="4.00390625" style="28" bestFit="1" customWidth="1"/>
    <col min="12" max="13" width="3.140625" style="28" customWidth="1"/>
    <col min="14" max="14" width="4.00390625" style="28" customWidth="1"/>
    <col min="15" max="22" width="3.140625" style="28" customWidth="1"/>
    <col min="23" max="23" width="4.00390625" style="28" customWidth="1"/>
    <col min="24" max="32" width="3.140625" style="28" customWidth="1"/>
    <col min="33" max="33" width="9.57421875" style="2" bestFit="1" customWidth="1"/>
    <col min="34" max="35" width="3.140625" style="2" customWidth="1"/>
    <col min="36" max="36" width="11.28125" style="2" bestFit="1" customWidth="1"/>
    <col min="37" max="38" width="3.140625" style="2" customWidth="1"/>
    <col min="39" max="39" width="5.57421875" style="2" bestFit="1" customWidth="1"/>
    <col min="40" max="40" width="6.28125" style="2" bestFit="1" customWidth="1"/>
    <col min="41" max="41" width="3.140625" style="2" customWidth="1"/>
    <col min="42" max="16384" width="3.140625" style="28" customWidth="1"/>
  </cols>
  <sheetData>
    <row r="1" ht="15.75" thickBot="1"/>
    <row r="2" spans="2:33" ht="15">
      <c r="B2" s="169" t="s">
        <v>155</v>
      </c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170"/>
      <c r="AG2" s="171"/>
    </row>
    <row r="3" spans="2:33" ht="15">
      <c r="B3" s="172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73"/>
      <c r="AD3" s="173"/>
      <c r="AE3" s="173"/>
      <c r="AF3" s="173"/>
      <c r="AG3" s="174"/>
    </row>
    <row r="4" spans="2:33" ht="15.75" thickBot="1">
      <c r="B4" s="175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76"/>
      <c r="AA4" s="176"/>
      <c r="AB4" s="176"/>
      <c r="AC4" s="176"/>
      <c r="AD4" s="176"/>
      <c r="AE4" s="176"/>
      <c r="AF4" s="176"/>
      <c r="AG4" s="177"/>
    </row>
    <row r="5" ht="15.75" thickBot="1"/>
    <row r="6" spans="2:33" ht="15.75" thickBot="1">
      <c r="B6" s="28" t="s">
        <v>17</v>
      </c>
      <c r="G6" s="178">
        <f ca="1">ROUND(RAND()*(57-22)+22,1)</f>
        <v>28.1</v>
      </c>
      <c r="H6" s="178"/>
      <c r="I6" s="178"/>
      <c r="J6" s="109" t="s">
        <v>0</v>
      </c>
      <c r="K6" s="109">
        <v>100</v>
      </c>
      <c r="T6" s="179" t="s">
        <v>1</v>
      </c>
      <c r="U6" s="179"/>
      <c r="V6" s="179"/>
      <c r="X6" s="180"/>
      <c r="Y6" s="181"/>
      <c r="Z6" s="181"/>
      <c r="AA6" s="182"/>
      <c r="AG6" s="2">
        <f>G6*K6</f>
        <v>2810</v>
      </c>
    </row>
    <row r="7" ht="15.75" thickBot="1"/>
    <row r="8" spans="2:35" ht="15.75" thickBot="1">
      <c r="B8" s="28" t="s">
        <v>117</v>
      </c>
      <c r="H8" s="109"/>
      <c r="J8" s="109"/>
      <c r="K8" s="32">
        <f ca="1">ROUND(RAND()*(23-13)+13,0)</f>
        <v>20</v>
      </c>
      <c r="L8" s="32">
        <f ca="1">ROUND(RAND()*(50-10)+10,-1)</f>
        <v>50</v>
      </c>
      <c r="M8" s="32" t="s">
        <v>118</v>
      </c>
      <c r="T8" s="179" t="s">
        <v>1</v>
      </c>
      <c r="U8" s="179"/>
      <c r="V8" s="179"/>
      <c r="W8" s="92"/>
      <c r="X8" s="122"/>
      <c r="Y8" s="112"/>
      <c r="Z8" s="113"/>
      <c r="AA8" s="112"/>
      <c r="AG8" s="108">
        <f>K8-12</f>
        <v>8</v>
      </c>
      <c r="AH8" s="2">
        <f>L8</f>
        <v>50</v>
      </c>
      <c r="AI8" s="2" t="s">
        <v>35</v>
      </c>
    </row>
    <row r="9" ht="15.75" thickBot="1"/>
    <row r="10" spans="2:36" ht="15.75" thickBot="1">
      <c r="B10" s="28" t="s">
        <v>111</v>
      </c>
      <c r="G10" s="96"/>
      <c r="H10" s="96"/>
      <c r="I10" s="96"/>
      <c r="N10" s="92">
        <f ca="1">ROUND(RAND()*(5-2)+2,0)*100</f>
        <v>200</v>
      </c>
      <c r="T10" s="179" t="s">
        <v>1</v>
      </c>
      <c r="U10" s="179"/>
      <c r="V10" s="179"/>
      <c r="W10" s="109" t="s">
        <v>14</v>
      </c>
      <c r="X10" s="184"/>
      <c r="Y10" s="185"/>
      <c r="Z10" s="185"/>
      <c r="AA10" s="186"/>
      <c r="AG10" s="5">
        <f>H11*(N10/K11)</f>
        <v>0.6</v>
      </c>
      <c r="AJ10" s="87"/>
    </row>
    <row r="11" spans="3:14" ht="15">
      <c r="C11" s="28" t="s">
        <v>109</v>
      </c>
      <c r="H11" s="183">
        <f ca="1">(ROUND(RAND()*(0.9-0.3)+0.3,1))</f>
        <v>0.3</v>
      </c>
      <c r="I11" s="183">
        <f ca="1">(ROUND(RAND()*(0.9-0.3)+0.3,1))</f>
        <v>0.8</v>
      </c>
      <c r="J11" s="114" t="s">
        <v>110</v>
      </c>
      <c r="K11" s="109">
        <v>100</v>
      </c>
      <c r="L11" s="28" t="s">
        <v>108</v>
      </c>
      <c r="N11" s="92"/>
    </row>
    <row r="12" ht="15">
      <c r="J12" s="115"/>
    </row>
    <row r="13" spans="2:12" ht="15.75" thickBot="1">
      <c r="B13" s="28" t="s">
        <v>56</v>
      </c>
      <c r="H13" s="32"/>
      <c r="I13" s="32"/>
      <c r="J13" s="168">
        <f ca="1">ROUND(RAND()*(8657-4392)+4392,0)</f>
        <v>6397</v>
      </c>
      <c r="K13" s="168"/>
      <c r="L13" s="28" t="s">
        <v>113</v>
      </c>
    </row>
    <row r="14" spans="3:36" ht="15.75" thickBot="1">
      <c r="C14" s="28" t="s">
        <v>57</v>
      </c>
      <c r="D14" s="32"/>
      <c r="E14" s="168">
        <f ca="1">ROUND(RAND()*(8657-4392)+4392,0)</f>
        <v>5324</v>
      </c>
      <c r="F14" s="168"/>
      <c r="G14" s="28" t="s">
        <v>58</v>
      </c>
      <c r="P14" s="109"/>
      <c r="T14" s="179" t="s">
        <v>1</v>
      </c>
      <c r="U14" s="179"/>
      <c r="V14" s="179"/>
      <c r="X14" s="180"/>
      <c r="Y14" s="181"/>
      <c r="Z14" s="181"/>
      <c r="AA14" s="182"/>
      <c r="AB14" s="28" t="s">
        <v>61</v>
      </c>
      <c r="AG14" s="4">
        <f>J13+E14</f>
        <v>11721</v>
      </c>
      <c r="AJ14" s="87"/>
    </row>
    <row r="15" ht="15">
      <c r="C15" s="28" t="s">
        <v>59</v>
      </c>
    </row>
    <row r="16" ht="15.75" thickBot="1"/>
    <row r="17" spans="2:36" ht="15.75" thickBot="1">
      <c r="B17" s="28" t="s">
        <v>104</v>
      </c>
      <c r="J17" s="35"/>
      <c r="K17" s="35"/>
      <c r="L17" s="183">
        <f ca="1">ROUND(RAND()*(9-6)+6,1)</f>
        <v>6.5</v>
      </c>
      <c r="M17" s="183">
        <f ca="1">ROUND(RAND()*(9-6)+6,0)</f>
        <v>7</v>
      </c>
      <c r="N17" s="28" t="s">
        <v>105</v>
      </c>
      <c r="O17" s="183">
        <f ca="1">L17-(ROUND(RAND()*(0.9-0.3)+0.3,1))</f>
        <v>6</v>
      </c>
      <c r="P17" s="183">
        <f ca="1">ROUND(RAND()*(9-6)+6,0)</f>
        <v>8</v>
      </c>
      <c r="T17" s="179" t="s">
        <v>1</v>
      </c>
      <c r="U17" s="179"/>
      <c r="V17" s="179"/>
      <c r="W17" s="109" t="s">
        <v>14</v>
      </c>
      <c r="X17" s="180"/>
      <c r="Y17" s="181"/>
      <c r="Z17" s="181"/>
      <c r="AA17" s="182"/>
      <c r="AG17" s="5">
        <f>(L17-O17)*O18</f>
        <v>3.5</v>
      </c>
      <c r="AJ17" s="87"/>
    </row>
    <row r="18" spans="3:16" ht="15">
      <c r="C18" s="28" t="s">
        <v>106</v>
      </c>
      <c r="G18" s="109"/>
      <c r="O18" s="109">
        <f ca="1">ROUND(RAND()*(7-3)+3,0)</f>
        <v>7</v>
      </c>
      <c r="P18" s="28" t="s">
        <v>107</v>
      </c>
    </row>
    <row r="19" ht="15.75" thickBot="1"/>
    <row r="20" spans="2:36" ht="15.75" thickBot="1">
      <c r="B20" s="28" t="s">
        <v>112</v>
      </c>
      <c r="F20" s="37"/>
      <c r="G20" s="37"/>
      <c r="I20" s="37"/>
      <c r="J20" s="116">
        <f ca="1">ROUND(RAND()*(2545-1687)+1687,0)</f>
        <v>1738</v>
      </c>
      <c r="K20" s="190">
        <f ca="1">J20+ROUND(RAND()*(11-6)+6,0)</f>
        <v>1745</v>
      </c>
      <c r="L20" s="191"/>
      <c r="M20" s="190">
        <f>K20+(K20-J20)</f>
        <v>1752</v>
      </c>
      <c r="N20" s="191"/>
      <c r="O20" s="190">
        <f>M20+(K20-J20)</f>
        <v>1759</v>
      </c>
      <c r="P20" s="191"/>
      <c r="Q20" s="117"/>
      <c r="R20" s="111"/>
      <c r="T20" s="179" t="s">
        <v>1</v>
      </c>
      <c r="U20" s="179"/>
      <c r="V20" s="179"/>
      <c r="W20" s="109"/>
      <c r="X20" s="180"/>
      <c r="Y20" s="181"/>
      <c r="Z20" s="181"/>
      <c r="AA20" s="182"/>
      <c r="AG20" s="4">
        <f>K20+(K20-J20)</f>
        <v>1752</v>
      </c>
      <c r="AJ20" s="87"/>
    </row>
    <row r="21" spans="10:14" ht="15.75" thickBot="1">
      <c r="J21" s="114"/>
      <c r="N21" s="92"/>
    </row>
    <row r="22" spans="2:33" ht="15.75" thickBot="1">
      <c r="B22" s="28" t="s">
        <v>119</v>
      </c>
      <c r="F22" s="109"/>
      <c r="I22" s="32"/>
      <c r="J22" s="110">
        <f ca="1">ROUND(RAND()*(8-3)+3,0)</f>
        <v>4</v>
      </c>
      <c r="K22" s="28" t="s">
        <v>120</v>
      </c>
      <c r="R22" s="178">
        <f ca="1">ROUND(RAND()*(68-31)+31,1)</f>
        <v>31.2</v>
      </c>
      <c r="S22" s="178">
        <f ca="1">ROUND(RAND()*(8-3)+3,0)</f>
        <v>5</v>
      </c>
      <c r="T22" s="179" t="s">
        <v>121</v>
      </c>
      <c r="U22" s="179"/>
      <c r="V22" s="179"/>
      <c r="X22" s="180"/>
      <c r="Y22" s="181"/>
      <c r="Z22" s="181"/>
      <c r="AA22" s="182"/>
      <c r="AB22" s="28" t="s">
        <v>122</v>
      </c>
      <c r="AG22" s="4">
        <f>TRUNC(R22/J22)</f>
        <v>7</v>
      </c>
    </row>
    <row r="23" ht="15.75" thickBot="1"/>
    <row r="24" spans="2:36" ht="15.75" thickBot="1">
      <c r="B24" s="28" t="s">
        <v>66</v>
      </c>
      <c r="T24" s="179" t="s">
        <v>1</v>
      </c>
      <c r="U24" s="179"/>
      <c r="V24" s="179"/>
      <c r="X24" s="180"/>
      <c r="Y24" s="181"/>
      <c r="Z24" s="181"/>
      <c r="AA24" s="182"/>
      <c r="AB24" s="28" t="s">
        <v>4</v>
      </c>
      <c r="AG24" s="4">
        <f>(H26+K28+H31+D28)</f>
        <v>38</v>
      </c>
      <c r="AJ24" s="87"/>
    </row>
    <row r="26" spans="8:9" ht="15">
      <c r="H26" s="109">
        <f ca="1">ROUND(RAND()*(18-13)+13,0)</f>
        <v>14</v>
      </c>
      <c r="I26" s="28" t="s">
        <v>4</v>
      </c>
    </row>
    <row r="27" ht="15">
      <c r="D27" s="109"/>
    </row>
    <row r="28" spans="4:12" ht="15">
      <c r="D28" s="109">
        <f ca="1">ROUND(RAND()*(9-3)+3,0)</f>
        <v>8</v>
      </c>
      <c r="E28" s="28" t="s">
        <v>4</v>
      </c>
      <c r="K28" s="109">
        <f ca="1">ROUND(RAND()*(9-2)+2,0)</f>
        <v>3</v>
      </c>
      <c r="L28" s="28" t="s">
        <v>4</v>
      </c>
    </row>
    <row r="31" spans="7:9" ht="15">
      <c r="G31" s="109"/>
      <c r="H31" s="109">
        <f ca="1">ROUND(RAND()*(17-12)+12,0)</f>
        <v>13</v>
      </c>
      <c r="I31" s="28" t="s">
        <v>4</v>
      </c>
    </row>
    <row r="32" ht="15.75" thickBot="1"/>
    <row r="33" spans="2:33" ht="15.75" thickBot="1">
      <c r="B33" s="28" t="s">
        <v>114</v>
      </c>
      <c r="T33" s="179" t="s">
        <v>1</v>
      </c>
      <c r="U33" s="179"/>
      <c r="V33" s="179"/>
      <c r="X33" s="187"/>
      <c r="Y33" s="188"/>
      <c r="Z33" s="188"/>
      <c r="AA33" s="189"/>
      <c r="AG33" s="88">
        <f>AJ38</f>
        <v>0.3</v>
      </c>
    </row>
    <row r="34" spans="38:39" ht="15.75" thickBot="1">
      <c r="AL34" s="108">
        <f ca="1">ROUND(RAND()*(6-1)+1,0)</f>
        <v>2</v>
      </c>
      <c r="AM34" s="2">
        <f>AL34+1</f>
        <v>3</v>
      </c>
    </row>
    <row r="35" spans="4:40" ht="15">
      <c r="D35" s="192" t="s">
        <v>115</v>
      </c>
      <c r="E35" s="193"/>
      <c r="F35" s="193"/>
      <c r="G35" s="193"/>
      <c r="H35" s="193"/>
      <c r="I35" s="193"/>
      <c r="J35" s="194"/>
      <c r="K35" s="192" t="s">
        <v>116</v>
      </c>
      <c r="L35" s="193"/>
      <c r="M35" s="193"/>
      <c r="N35" s="193"/>
      <c r="O35" s="193"/>
      <c r="P35" s="193"/>
      <c r="Q35" s="194"/>
      <c r="AJ35" s="2">
        <f>LOOKUP(AL34,AL35:AL41,AM35:AM41)</f>
        <v>0.25</v>
      </c>
      <c r="AL35" s="2">
        <v>1</v>
      </c>
      <c r="AM35" s="5">
        <v>0.1</v>
      </c>
      <c r="AN35" s="88">
        <f>AM35</f>
        <v>0.1</v>
      </c>
    </row>
    <row r="36" spans="4:40" ht="15.75" thickBot="1">
      <c r="D36" s="195"/>
      <c r="E36" s="196"/>
      <c r="F36" s="196"/>
      <c r="G36" s="196"/>
      <c r="H36" s="196"/>
      <c r="I36" s="196"/>
      <c r="J36" s="197"/>
      <c r="K36" s="195"/>
      <c r="L36" s="196"/>
      <c r="M36" s="196"/>
      <c r="N36" s="196"/>
      <c r="O36" s="196"/>
      <c r="P36" s="196"/>
      <c r="Q36" s="197"/>
      <c r="AJ36" s="88">
        <f>LOOKUP(AL34,AL35:AL41,AN35:AN41)</f>
        <v>0.25</v>
      </c>
      <c r="AL36" s="2">
        <v>2</v>
      </c>
      <c r="AM36" s="5">
        <v>0.25</v>
      </c>
      <c r="AN36" s="88">
        <f aca="true" t="shared" si="0" ref="AN36:AN41">AM36</f>
        <v>0.25</v>
      </c>
    </row>
    <row r="37" spans="4:40" ht="15">
      <c r="D37" s="192">
        <f>AJ35</f>
        <v>0.25</v>
      </c>
      <c r="E37" s="193"/>
      <c r="F37" s="193"/>
      <c r="G37" s="193"/>
      <c r="H37" s="193"/>
      <c r="I37" s="193"/>
      <c r="J37" s="194"/>
      <c r="K37" s="201">
        <f>AJ36</f>
        <v>0.25</v>
      </c>
      <c r="L37" s="193"/>
      <c r="M37" s="193"/>
      <c r="N37" s="193"/>
      <c r="O37" s="193"/>
      <c r="P37" s="193"/>
      <c r="Q37" s="194"/>
      <c r="AJ37" s="5">
        <f>LOOKUP(AM34,AL35:AL41,AM35:AM41)</f>
        <v>0.3</v>
      </c>
      <c r="AL37" s="2">
        <v>3</v>
      </c>
      <c r="AM37" s="5">
        <v>0.3</v>
      </c>
      <c r="AN37" s="88">
        <f t="shared" si="0"/>
        <v>0.3</v>
      </c>
    </row>
    <row r="38" spans="4:40" ht="15">
      <c r="D38" s="198"/>
      <c r="E38" s="199"/>
      <c r="F38" s="199"/>
      <c r="G38" s="199"/>
      <c r="H38" s="199"/>
      <c r="I38" s="199"/>
      <c r="J38" s="200"/>
      <c r="K38" s="198"/>
      <c r="L38" s="199"/>
      <c r="M38" s="199"/>
      <c r="N38" s="199"/>
      <c r="O38" s="199"/>
      <c r="P38" s="199"/>
      <c r="Q38" s="200"/>
      <c r="AJ38" s="88">
        <f>LOOKUP(AM34,AL35:AL41,AN35:AN41)</f>
        <v>0.3</v>
      </c>
      <c r="AL38" s="2">
        <v>4</v>
      </c>
      <c r="AM38" s="5">
        <v>0.5</v>
      </c>
      <c r="AN38" s="88">
        <f t="shared" si="0"/>
        <v>0.5</v>
      </c>
    </row>
    <row r="39" spans="4:40" ht="15.75" thickBot="1">
      <c r="D39" s="195"/>
      <c r="E39" s="196"/>
      <c r="F39" s="196"/>
      <c r="G39" s="196"/>
      <c r="H39" s="196"/>
      <c r="I39" s="196"/>
      <c r="J39" s="197"/>
      <c r="K39" s="195"/>
      <c r="L39" s="196"/>
      <c r="M39" s="196"/>
      <c r="N39" s="196"/>
      <c r="O39" s="196"/>
      <c r="P39" s="196"/>
      <c r="Q39" s="197"/>
      <c r="AL39" s="2">
        <v>5</v>
      </c>
      <c r="AM39" s="5">
        <v>0.7</v>
      </c>
      <c r="AN39" s="88">
        <f t="shared" si="0"/>
        <v>0.7</v>
      </c>
    </row>
    <row r="40" spans="4:40" ht="15">
      <c r="D40" s="202">
        <f>AJ37</f>
        <v>0.3</v>
      </c>
      <c r="E40" s="193"/>
      <c r="F40" s="193"/>
      <c r="G40" s="193"/>
      <c r="H40" s="193"/>
      <c r="I40" s="193"/>
      <c r="J40" s="194"/>
      <c r="K40" s="203" t="s">
        <v>65</v>
      </c>
      <c r="L40" s="204"/>
      <c r="M40" s="204"/>
      <c r="N40" s="204"/>
      <c r="O40" s="204"/>
      <c r="P40" s="204"/>
      <c r="Q40" s="205"/>
      <c r="AL40" s="2">
        <v>6</v>
      </c>
      <c r="AM40" s="5">
        <v>0.75</v>
      </c>
      <c r="AN40" s="88">
        <f t="shared" si="0"/>
        <v>0.75</v>
      </c>
    </row>
    <row r="41" spans="4:40" ht="15">
      <c r="D41" s="198"/>
      <c r="E41" s="199"/>
      <c r="F41" s="199"/>
      <c r="G41" s="199"/>
      <c r="H41" s="199"/>
      <c r="I41" s="199"/>
      <c r="J41" s="200"/>
      <c r="K41" s="206"/>
      <c r="L41" s="207"/>
      <c r="M41" s="207"/>
      <c r="N41" s="207"/>
      <c r="O41" s="207"/>
      <c r="P41" s="207"/>
      <c r="Q41" s="208"/>
      <c r="AL41" s="2">
        <v>7</v>
      </c>
      <c r="AM41" s="5">
        <v>0.9</v>
      </c>
      <c r="AN41" s="88">
        <f t="shared" si="0"/>
        <v>0.9</v>
      </c>
    </row>
    <row r="42" spans="4:17" ht="15.75" thickBot="1">
      <c r="D42" s="195"/>
      <c r="E42" s="196"/>
      <c r="F42" s="196"/>
      <c r="G42" s="196"/>
      <c r="H42" s="196"/>
      <c r="I42" s="196"/>
      <c r="J42" s="197"/>
      <c r="K42" s="209"/>
      <c r="L42" s="210"/>
      <c r="M42" s="210"/>
      <c r="N42" s="210"/>
      <c r="O42" s="210"/>
      <c r="P42" s="210"/>
      <c r="Q42" s="211"/>
    </row>
    <row r="43" spans="4:10" ht="15">
      <c r="D43" s="32"/>
      <c r="E43" s="32"/>
      <c r="F43" s="32"/>
      <c r="G43" s="32"/>
      <c r="H43" s="32"/>
      <c r="I43" s="32"/>
      <c r="J43" s="32"/>
    </row>
    <row r="44" spans="8:9" ht="15">
      <c r="H44" s="32"/>
      <c r="I44" s="32"/>
    </row>
    <row r="46" ht="15">
      <c r="B46" s="28" t="s">
        <v>36</v>
      </c>
    </row>
    <row r="48" spans="6:38" ht="15.75" thickBot="1">
      <c r="F48" s="179"/>
      <c r="G48" s="179"/>
      <c r="X48" s="118"/>
      <c r="Y48" s="118"/>
      <c r="Z48" s="118"/>
      <c r="AA48" s="118"/>
      <c r="AK48" s="167"/>
      <c r="AL48" s="167"/>
    </row>
    <row r="49" spans="3:38" ht="15.75" thickBot="1">
      <c r="C49" s="28" t="s">
        <v>28</v>
      </c>
      <c r="T49" s="179" t="s">
        <v>1</v>
      </c>
      <c r="U49" s="179"/>
      <c r="V49" s="179"/>
      <c r="X49" s="180">
        <v>18</v>
      </c>
      <c r="Y49" s="181"/>
      <c r="Z49" s="181"/>
      <c r="AA49" s="182"/>
      <c r="AG49" s="4">
        <f>AK50-AK53</f>
        <v>17</v>
      </c>
      <c r="AJ49" s="2" t="s">
        <v>12</v>
      </c>
      <c r="AK49" s="167">
        <f ca="1">(ROUND(RAND()*(20-13)+13,0))</f>
        <v>16</v>
      </c>
      <c r="AL49" s="167"/>
    </row>
    <row r="50" spans="36:38" ht="15.75" thickBot="1">
      <c r="AJ50" s="2" t="s">
        <v>13</v>
      </c>
      <c r="AK50" s="167">
        <f ca="1">(ROUND(RAND()*(25-21)+21,0))</f>
        <v>21</v>
      </c>
      <c r="AL50" s="167"/>
    </row>
    <row r="51" spans="3:38" ht="15.75" thickBot="1">
      <c r="C51" s="28" t="s">
        <v>29</v>
      </c>
      <c r="T51" s="179" t="s">
        <v>1</v>
      </c>
      <c r="U51" s="179"/>
      <c r="V51" s="179"/>
      <c r="X51" s="180"/>
      <c r="Y51" s="181"/>
      <c r="Z51" s="181"/>
      <c r="AA51" s="182"/>
      <c r="AG51" s="2">
        <f>AK49-AK51</f>
        <v>5</v>
      </c>
      <c r="AJ51" s="2" t="s">
        <v>26</v>
      </c>
      <c r="AK51" s="167">
        <f ca="1">(ROUND(RAND()*(12-6)+6,0))</f>
        <v>11</v>
      </c>
      <c r="AL51" s="167"/>
    </row>
    <row r="52" spans="36:38" ht="15.75" thickBot="1">
      <c r="AJ52" s="2" t="s">
        <v>27</v>
      </c>
      <c r="AK52" s="167">
        <f ca="1">(ROUND(RAND()*(10-2)+2,0))</f>
        <v>8</v>
      </c>
      <c r="AL52" s="167"/>
    </row>
    <row r="53" spans="3:38" ht="15.75" thickBot="1">
      <c r="C53" s="28" t="s">
        <v>30</v>
      </c>
      <c r="T53" s="179" t="s">
        <v>1</v>
      </c>
      <c r="U53" s="179"/>
      <c r="V53" s="179"/>
      <c r="X53" s="180"/>
      <c r="Y53" s="181"/>
      <c r="Z53" s="181"/>
      <c r="AA53" s="182"/>
      <c r="AG53" s="2">
        <f>SUM(AK49:AL53)</f>
        <v>60</v>
      </c>
      <c r="AJ53" s="2" t="s">
        <v>103</v>
      </c>
      <c r="AK53" s="167">
        <f ca="1">(ROUND(RAND()*(10-2)+2,0))</f>
        <v>4</v>
      </c>
      <c r="AL53" s="167"/>
    </row>
    <row r="72" spans="10:20" ht="16.5">
      <c r="J72" s="119"/>
      <c r="K72" s="119"/>
      <c r="L72" s="119"/>
      <c r="M72" s="119"/>
      <c r="N72" s="119"/>
      <c r="O72" s="119"/>
      <c r="P72" s="119"/>
      <c r="Q72" s="119"/>
      <c r="R72" s="119"/>
      <c r="S72" s="119"/>
      <c r="T72" s="119"/>
    </row>
    <row r="73" spans="10:20" ht="15"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0"/>
    </row>
    <row r="74" spans="10:20" ht="16.5"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</row>
  </sheetData>
  <sheetProtection password="DD01" sheet="1" selectLockedCells="1"/>
  <mergeCells count="47">
    <mergeCell ref="AK48:AL48"/>
    <mergeCell ref="T49:V49"/>
    <mergeCell ref="X49:AA49"/>
    <mergeCell ref="D35:J36"/>
    <mergeCell ref="K35:Q36"/>
    <mergeCell ref="D37:J39"/>
    <mergeCell ref="K37:Q39"/>
    <mergeCell ref="D40:J42"/>
    <mergeCell ref="K40:Q42"/>
    <mergeCell ref="L17:M17"/>
    <mergeCell ref="O17:P17"/>
    <mergeCell ref="K20:L20"/>
    <mergeCell ref="M20:N20"/>
    <mergeCell ref="O20:P20"/>
    <mergeCell ref="R22:S22"/>
    <mergeCell ref="F48:G48"/>
    <mergeCell ref="AK49:AL49"/>
    <mergeCell ref="AK50:AL50"/>
    <mergeCell ref="T53:V53"/>
    <mergeCell ref="X53:AA53"/>
    <mergeCell ref="T51:V51"/>
    <mergeCell ref="X51:AA51"/>
    <mergeCell ref="AK51:AL51"/>
    <mergeCell ref="AK52:AL52"/>
    <mergeCell ref="AK53:AL53"/>
    <mergeCell ref="T22:V22"/>
    <mergeCell ref="X22:AA22"/>
    <mergeCell ref="T24:V24"/>
    <mergeCell ref="X24:AA24"/>
    <mergeCell ref="T33:V33"/>
    <mergeCell ref="X33:AA33"/>
    <mergeCell ref="T17:V17"/>
    <mergeCell ref="X17:AA17"/>
    <mergeCell ref="T20:V20"/>
    <mergeCell ref="X20:AA20"/>
    <mergeCell ref="T10:V10"/>
    <mergeCell ref="X10:AA10"/>
    <mergeCell ref="T14:V14"/>
    <mergeCell ref="X14:AA14"/>
    <mergeCell ref="J13:K13"/>
    <mergeCell ref="E14:F14"/>
    <mergeCell ref="B2:AG4"/>
    <mergeCell ref="G6:I6"/>
    <mergeCell ref="T6:V6"/>
    <mergeCell ref="X6:AA6"/>
    <mergeCell ref="T8:V8"/>
    <mergeCell ref="H11:I11"/>
  </mergeCells>
  <conditionalFormatting sqref="X6:AA6">
    <cfRule type="cellIs" priority="37" dxfId="1" operator="notEqual" stopIfTrue="1">
      <formula>$AG$6</formula>
    </cfRule>
    <cfRule type="cellIs" priority="38" dxfId="106" operator="equal" stopIfTrue="1">
      <formula>$AG$6</formula>
    </cfRule>
  </conditionalFormatting>
  <conditionalFormatting sqref="X14:AA14">
    <cfRule type="cellIs" priority="25" dxfId="1" operator="notEqual" stopIfTrue="1">
      <formula>$AG14</formula>
    </cfRule>
    <cfRule type="cellIs" priority="26" dxfId="106" operator="equal" stopIfTrue="1">
      <formula>$AG14</formula>
    </cfRule>
  </conditionalFormatting>
  <conditionalFormatting sqref="X17:AA17">
    <cfRule type="cellIs" priority="23" dxfId="1" operator="notEqual" stopIfTrue="1">
      <formula>$AG17</formula>
    </cfRule>
    <cfRule type="cellIs" priority="24" dxfId="106" operator="equal" stopIfTrue="1">
      <formula>$AG17</formula>
    </cfRule>
  </conditionalFormatting>
  <conditionalFormatting sqref="X10:AA10">
    <cfRule type="cellIs" priority="21" dxfId="1" operator="notEqual" stopIfTrue="1">
      <formula>$AG10</formula>
    </cfRule>
    <cfRule type="cellIs" priority="22" dxfId="106" operator="equal" stopIfTrue="1">
      <formula>$AG10</formula>
    </cfRule>
  </conditionalFormatting>
  <conditionalFormatting sqref="X20:AA20">
    <cfRule type="cellIs" priority="19" dxfId="1" operator="notEqual" stopIfTrue="1">
      <formula>$AG20</formula>
    </cfRule>
    <cfRule type="cellIs" priority="20" dxfId="106" operator="equal" stopIfTrue="1">
      <formula>$AG20</formula>
    </cfRule>
  </conditionalFormatting>
  <conditionalFormatting sqref="X22:AA22">
    <cfRule type="cellIs" priority="17" dxfId="1" operator="notEqual" stopIfTrue="1">
      <formula>$AG22</formula>
    </cfRule>
    <cfRule type="cellIs" priority="18" dxfId="106" operator="equal" stopIfTrue="1">
      <formula>$AG22</formula>
    </cfRule>
  </conditionalFormatting>
  <conditionalFormatting sqref="X24:AA24">
    <cfRule type="cellIs" priority="15" dxfId="1" operator="notEqual" stopIfTrue="1">
      <formula>$AG24</formula>
    </cfRule>
    <cfRule type="cellIs" priority="16" dxfId="106" operator="equal" stopIfTrue="1">
      <formula>$AG24</formula>
    </cfRule>
  </conditionalFormatting>
  <conditionalFormatting sqref="X33:AA33">
    <cfRule type="cellIs" priority="13" dxfId="1" operator="notEqual" stopIfTrue="1">
      <formula>$AG33</formula>
    </cfRule>
    <cfRule type="cellIs" priority="14" dxfId="106" operator="equal" stopIfTrue="1">
      <formula>$AG33</formula>
    </cfRule>
  </conditionalFormatting>
  <conditionalFormatting sqref="X51:AA51">
    <cfRule type="cellIs" priority="9" dxfId="1" operator="notEqual" stopIfTrue="1">
      <formula>$AG51</formula>
    </cfRule>
    <cfRule type="cellIs" priority="10" dxfId="106" operator="equal" stopIfTrue="1">
      <formula>$AG51</formula>
    </cfRule>
  </conditionalFormatting>
  <conditionalFormatting sqref="X53:AA53">
    <cfRule type="cellIs" priority="7" dxfId="1" operator="notEqual" stopIfTrue="1">
      <formula>$AG53</formula>
    </cfRule>
    <cfRule type="cellIs" priority="8" dxfId="106" operator="equal" stopIfTrue="1">
      <formula>$AG53</formula>
    </cfRule>
  </conditionalFormatting>
  <conditionalFormatting sqref="X49:AA49">
    <cfRule type="cellIs" priority="5" dxfId="1" operator="notEqual" stopIfTrue="1">
      <formula>$AG49</formula>
    </cfRule>
    <cfRule type="cellIs" priority="6" dxfId="106" operator="equal" stopIfTrue="1">
      <formula>$AG49</formula>
    </cfRule>
  </conditionalFormatting>
  <conditionalFormatting sqref="Y8">
    <cfRule type="cellIs" priority="27" dxfId="1" operator="notEqual" stopIfTrue="1">
      <formula>$AG$8</formula>
    </cfRule>
    <cfRule type="cellIs" priority="28" dxfId="106" operator="equal" stopIfTrue="1">
      <formula>$AG$8</formula>
    </cfRule>
  </conditionalFormatting>
  <conditionalFormatting sqref="Z8">
    <cfRule type="cellIs" priority="3" dxfId="1" operator="notEqual" stopIfTrue="1">
      <formula>$AH$8</formula>
    </cfRule>
    <cfRule type="cellIs" priority="4" dxfId="106" operator="equal" stopIfTrue="1">
      <formula>$AH$8</formula>
    </cfRule>
  </conditionalFormatting>
  <conditionalFormatting sqref="AA8">
    <cfRule type="cellIs" priority="1" dxfId="1" operator="notEqual" stopIfTrue="1">
      <formula>$AI$8</formula>
    </cfRule>
    <cfRule type="cellIs" priority="2" dxfId="106" operator="equal" stopIfTrue="1">
      <formula>$AI$8</formula>
    </cfRule>
  </conditionalFormatting>
  <printOptions horizontalCentered="1" vertic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B2:AS63"/>
  <sheetViews>
    <sheetView showGridLines="0" showRowColHeaders="0" zoomScalePageLayoutView="0" workbookViewId="0" topLeftCell="A1">
      <selection activeCell="X6" sqref="X6:AA6"/>
    </sheetView>
  </sheetViews>
  <sheetFormatPr defaultColWidth="3.140625" defaultRowHeight="15"/>
  <cols>
    <col min="1" max="10" width="3.140625" style="28" customWidth="1"/>
    <col min="11" max="11" width="4.28125" style="28" bestFit="1" customWidth="1"/>
    <col min="12" max="32" width="3.140625" style="28" customWidth="1"/>
    <col min="33" max="33" width="9.57421875" style="28" bestFit="1" customWidth="1"/>
    <col min="34" max="34" width="8.421875" style="28" bestFit="1" customWidth="1"/>
    <col min="35" max="35" width="3.140625" style="28" customWidth="1"/>
    <col min="36" max="36" width="11.28125" style="28" bestFit="1" customWidth="1"/>
    <col min="37" max="37" width="4.00390625" style="28" bestFit="1" customWidth="1"/>
    <col min="38" max="38" width="3.140625" style="28" customWidth="1"/>
    <col min="39" max="39" width="4.00390625" style="28" bestFit="1" customWidth="1"/>
    <col min="40" max="40" width="4.28125" style="28" bestFit="1" customWidth="1"/>
    <col min="41" max="41" width="3.140625" style="28" customWidth="1"/>
    <col min="42" max="42" width="6.57421875" style="28" bestFit="1" customWidth="1"/>
    <col min="43" max="16384" width="3.140625" style="28" customWidth="1"/>
  </cols>
  <sheetData>
    <row r="1" ht="15.75" thickBot="1"/>
    <row r="2" spans="2:33" ht="15">
      <c r="B2" s="169" t="s">
        <v>155</v>
      </c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170"/>
      <c r="AG2" s="171"/>
    </row>
    <row r="3" spans="2:33" ht="15">
      <c r="B3" s="172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73"/>
      <c r="AD3" s="173"/>
      <c r="AE3" s="173"/>
      <c r="AF3" s="173"/>
      <c r="AG3" s="174"/>
    </row>
    <row r="4" spans="2:33" ht="15.75" thickBot="1">
      <c r="B4" s="175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76"/>
      <c r="AA4" s="176"/>
      <c r="AB4" s="176"/>
      <c r="AC4" s="176"/>
      <c r="AD4" s="176"/>
      <c r="AE4" s="176"/>
      <c r="AF4" s="176"/>
      <c r="AG4" s="177"/>
    </row>
    <row r="5" ht="15.75" thickBot="1"/>
    <row r="6" spans="2:45" ht="15.75" thickBot="1">
      <c r="B6" s="28" t="s">
        <v>31</v>
      </c>
      <c r="G6" s="178">
        <f ca="1">ROUND(RAND()*(57-43)+43,2)</f>
        <v>56.86</v>
      </c>
      <c r="H6" s="178"/>
      <c r="I6" s="178"/>
      <c r="J6" s="29" t="s">
        <v>0</v>
      </c>
      <c r="K6" s="29">
        <v>10</v>
      </c>
      <c r="T6" s="179" t="s">
        <v>1</v>
      </c>
      <c r="U6" s="179"/>
      <c r="V6" s="179"/>
      <c r="X6" s="180"/>
      <c r="Y6" s="181"/>
      <c r="Z6" s="181"/>
      <c r="AA6" s="182"/>
      <c r="AG6" s="2">
        <f>G6*K6</f>
        <v>568.6</v>
      </c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</row>
    <row r="7" spans="33:45" ht="15.75" thickBot="1"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</row>
    <row r="8" spans="2:45" ht="15.75" thickBot="1">
      <c r="B8" s="28" t="s">
        <v>64</v>
      </c>
      <c r="H8" s="29"/>
      <c r="K8" s="29"/>
      <c r="L8" s="41">
        <f>AK8</f>
        <v>3</v>
      </c>
      <c r="M8" s="41">
        <f>AL8</f>
        <v>6</v>
      </c>
      <c r="N8" s="41">
        <f>AM8</f>
        <v>9</v>
      </c>
      <c r="O8" s="41">
        <f>AN8</f>
        <v>15</v>
      </c>
      <c r="P8" s="41">
        <f>AO8</f>
        <v>24</v>
      </c>
      <c r="Q8" s="42" t="s">
        <v>65</v>
      </c>
      <c r="T8" s="179" t="s">
        <v>1</v>
      </c>
      <c r="U8" s="179"/>
      <c r="V8" s="179"/>
      <c r="X8" s="180"/>
      <c r="Y8" s="181"/>
      <c r="Z8" s="181"/>
      <c r="AA8" s="182"/>
      <c r="AG8" s="86">
        <f>AN8+AO8</f>
        <v>39</v>
      </c>
      <c r="AH8" s="2"/>
      <c r="AI8" s="2"/>
      <c r="AJ8" s="87"/>
      <c r="AK8" s="8">
        <f ca="1">ROUND(RAND()*(3-1)+1,0)</f>
        <v>3</v>
      </c>
      <c r="AL8" s="8">
        <f ca="1">ROUND(RAND()*(6-4)+4,0)</f>
        <v>6</v>
      </c>
      <c r="AM8" s="2">
        <f>AK8+AL8</f>
        <v>9</v>
      </c>
      <c r="AN8" s="2">
        <f>AL8+AM8</f>
        <v>15</v>
      </c>
      <c r="AO8" s="2">
        <f>AN8+AM8</f>
        <v>24</v>
      </c>
      <c r="AP8" s="2" t="s">
        <v>65</v>
      </c>
      <c r="AQ8" s="2"/>
      <c r="AR8" s="2"/>
      <c r="AS8" s="2"/>
    </row>
    <row r="9" spans="33:45" ht="15.75" thickBot="1"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</row>
    <row r="10" spans="2:45" ht="15.75" thickBot="1">
      <c r="B10" s="28" t="s">
        <v>150</v>
      </c>
      <c r="G10" s="96"/>
      <c r="H10" s="96"/>
      <c r="I10" s="96"/>
      <c r="M10" s="179">
        <f ca="1">ROUND(RAND()*(5657-1392)+1392,0)</f>
        <v>3012</v>
      </c>
      <c r="N10" s="179"/>
      <c r="O10" s="179"/>
      <c r="T10" s="179" t="s">
        <v>1</v>
      </c>
      <c r="U10" s="179"/>
      <c r="V10" s="179"/>
      <c r="X10" s="180"/>
      <c r="Y10" s="181"/>
      <c r="Z10" s="181"/>
      <c r="AA10" s="182"/>
      <c r="AG10" s="4">
        <f>ROUND(M10,-2)</f>
        <v>3000</v>
      </c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</row>
    <row r="11" spans="33:45" ht="15"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</row>
    <row r="12" spans="33:45" ht="15"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</row>
    <row r="13" spans="4:45" ht="17.25" thickBot="1">
      <c r="D13" s="40"/>
      <c r="E13" s="38"/>
      <c r="F13" s="39"/>
      <c r="G13" s="39"/>
      <c r="H13" s="39"/>
      <c r="I13" s="32"/>
      <c r="AG13" s="2"/>
      <c r="AH13" s="2"/>
      <c r="AI13" s="2"/>
      <c r="AJ13" s="2"/>
      <c r="AK13" s="8"/>
      <c r="AL13" s="8"/>
      <c r="AM13" s="2"/>
      <c r="AN13" s="2"/>
      <c r="AO13" s="2"/>
      <c r="AP13" s="2"/>
      <c r="AQ13" s="2"/>
      <c r="AR13" s="2"/>
      <c r="AS13" s="2"/>
    </row>
    <row r="14" spans="2:45" ht="17.25" thickBot="1">
      <c r="B14" s="28" t="s">
        <v>62</v>
      </c>
      <c r="D14" s="31">
        <f>AK14</f>
        <v>4</v>
      </c>
      <c r="E14" s="38" t="s">
        <v>53</v>
      </c>
      <c r="F14" s="39" t="s">
        <v>63</v>
      </c>
      <c r="G14" s="39"/>
      <c r="H14" s="39"/>
      <c r="P14" s="29"/>
      <c r="T14" s="179" t="s">
        <v>1</v>
      </c>
      <c r="U14" s="179"/>
      <c r="V14" s="179"/>
      <c r="X14" s="180"/>
      <c r="Y14" s="181"/>
      <c r="Z14" s="181"/>
      <c r="AA14" s="182"/>
      <c r="AG14" s="4">
        <f>60*D14/D15</f>
        <v>48</v>
      </c>
      <c r="AH14" s="2"/>
      <c r="AI14" s="2"/>
      <c r="AJ14" s="87"/>
      <c r="AK14" s="8">
        <f ca="1">ROUND(RAND()*(5-2)+2,0)</f>
        <v>4</v>
      </c>
      <c r="AL14" s="2"/>
      <c r="AM14" s="2"/>
      <c r="AN14" s="2"/>
      <c r="AO14" s="2"/>
      <c r="AP14" s="2"/>
      <c r="AQ14" s="2"/>
      <c r="AR14" s="2"/>
      <c r="AS14" s="2"/>
    </row>
    <row r="15" spans="4:45" ht="18">
      <c r="D15" s="33">
        <f>AK15</f>
        <v>5</v>
      </c>
      <c r="E15" s="38"/>
      <c r="F15" s="39"/>
      <c r="G15" s="39"/>
      <c r="H15" s="39"/>
      <c r="I15" s="32"/>
      <c r="J15" s="34"/>
      <c r="K15" s="32"/>
      <c r="AG15" s="2"/>
      <c r="AH15" s="2"/>
      <c r="AI15" s="2"/>
      <c r="AJ15" s="2"/>
      <c r="AK15" s="2">
        <f>AK14+1</f>
        <v>5</v>
      </c>
      <c r="AL15" s="2"/>
      <c r="AM15" s="2"/>
      <c r="AN15" s="2"/>
      <c r="AO15" s="2"/>
      <c r="AP15" s="2"/>
      <c r="AQ15" s="2"/>
      <c r="AR15" s="2"/>
      <c r="AS15" s="2"/>
    </row>
    <row r="16" spans="33:45" ht="15.75" thickBot="1"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</row>
    <row r="17" spans="2:45" ht="15.75" thickBot="1">
      <c r="B17" s="28" t="s">
        <v>144</v>
      </c>
      <c r="J17" s="35"/>
      <c r="K17" s="36"/>
      <c r="M17" s="28">
        <f>AM17</f>
        <v>12</v>
      </c>
      <c r="N17" s="95" t="s">
        <v>145</v>
      </c>
      <c r="T17" s="179" t="s">
        <v>1</v>
      </c>
      <c r="U17" s="179"/>
      <c r="V17" s="179"/>
      <c r="W17" s="29"/>
      <c r="X17" s="180"/>
      <c r="Y17" s="181"/>
      <c r="Z17" s="181"/>
      <c r="AA17" s="182"/>
      <c r="AB17" s="28" t="s">
        <v>148</v>
      </c>
      <c r="AG17" s="4">
        <f>(AM17-AK17)*AN17+AK17</f>
        <v>6</v>
      </c>
      <c r="AH17" s="2"/>
      <c r="AI17" s="2"/>
      <c r="AJ17" s="2"/>
      <c r="AK17" s="8">
        <f ca="1">ROUND(RAND()*(5-2)+2,0)</f>
        <v>3</v>
      </c>
      <c r="AL17" s="8">
        <f ca="1">ROUND(RAND()*(5-2)+2,0)</f>
        <v>4</v>
      </c>
      <c r="AM17" s="2">
        <f>AK17*AL17</f>
        <v>12</v>
      </c>
      <c r="AN17" s="100">
        <f>1/AK17</f>
        <v>0.3333333333333333</v>
      </c>
      <c r="AO17" s="2"/>
      <c r="AP17" s="2"/>
      <c r="AQ17" s="2"/>
      <c r="AR17" s="2"/>
      <c r="AS17" s="2"/>
    </row>
    <row r="18" spans="4:45" ht="15">
      <c r="D18" s="30">
        <f>AK17</f>
        <v>3</v>
      </c>
      <c r="E18" s="92" t="s">
        <v>149</v>
      </c>
      <c r="G18" s="29"/>
      <c r="K18" s="94">
        <f>AN17</f>
        <v>0.3333333333333333</v>
      </c>
      <c r="L18" s="28" t="s">
        <v>146</v>
      </c>
      <c r="M18" s="29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</row>
    <row r="19" spans="4:45" ht="15">
      <c r="D19" s="28" t="s">
        <v>147</v>
      </c>
      <c r="L19" s="29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</row>
    <row r="20" spans="12:45" ht="15.75" thickBot="1">
      <c r="L20" s="29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</row>
    <row r="21" spans="2:45" ht="18" thickBot="1">
      <c r="B21" s="28" t="s">
        <v>151</v>
      </c>
      <c r="F21" s="37"/>
      <c r="G21" s="37"/>
      <c r="H21" s="37"/>
      <c r="I21" s="97"/>
      <c r="J21" s="97"/>
      <c r="K21" s="97"/>
      <c r="L21" s="98">
        <f ca="1">ROUND(RAND()*(64-31)+31,0)</f>
        <v>46</v>
      </c>
      <c r="M21" s="99" t="s">
        <v>32</v>
      </c>
      <c r="N21" s="97"/>
      <c r="O21" s="37"/>
      <c r="P21" s="37"/>
      <c r="T21" s="179" t="s">
        <v>1</v>
      </c>
      <c r="U21" s="179"/>
      <c r="V21" s="179"/>
      <c r="X21" s="180"/>
      <c r="Y21" s="181"/>
      <c r="Z21" s="181"/>
      <c r="AA21" s="182"/>
      <c r="AB21" s="93" t="s">
        <v>32</v>
      </c>
      <c r="AG21" s="4">
        <f>180-L21</f>
        <v>134</v>
      </c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</row>
    <row r="22" spans="33:45" ht="16.5" thickBot="1" thickTop="1"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</row>
    <row r="23" spans="2:45" ht="15.75" thickBot="1">
      <c r="B23" s="28" t="s">
        <v>152</v>
      </c>
      <c r="F23" s="29"/>
      <c r="G23" s="179">
        <f ca="1">ROUND(RAND()*(8-3)+3,2)</f>
        <v>4.9</v>
      </c>
      <c r="H23" s="179">
        <f ca="1">ROUND(RAND()*(64-31)+31,0)</f>
        <v>36</v>
      </c>
      <c r="I23" s="32" t="s">
        <v>153</v>
      </c>
      <c r="J23" s="32"/>
      <c r="R23" s="92">
        <v>10</v>
      </c>
      <c r="T23" s="179" t="s">
        <v>1</v>
      </c>
      <c r="U23" s="179"/>
      <c r="V23" s="179"/>
      <c r="W23" s="30" t="s">
        <v>14</v>
      </c>
      <c r="X23" s="180"/>
      <c r="Y23" s="181"/>
      <c r="Z23" s="181"/>
      <c r="AA23" s="182"/>
      <c r="AG23" s="5">
        <f>R23-G23</f>
        <v>5.1</v>
      </c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</row>
    <row r="24" spans="33:45" ht="15.75" thickBot="1">
      <c r="AG24" s="2"/>
      <c r="AH24" s="2"/>
      <c r="AI24" s="2"/>
      <c r="AJ24" s="2"/>
      <c r="AK24" s="2">
        <f ca="1">ROUND(RAND()*(8-1)+1,0)</f>
        <v>6</v>
      </c>
      <c r="AL24" s="101" t="str">
        <f>LOOKUP(AK24,AL25:AL32,AN25:AN32)</f>
        <v>South West</v>
      </c>
      <c r="AM24" s="2"/>
      <c r="AN24" s="2"/>
      <c r="AO24" s="2"/>
      <c r="AP24" s="102">
        <f>LOOKUP(AK24,AL25:AL32,AM25:AM32)</f>
        <v>225</v>
      </c>
      <c r="AQ24" s="2"/>
      <c r="AR24" s="2"/>
      <c r="AS24" s="2"/>
    </row>
    <row r="25" spans="2:45" ht="15.75" thickBot="1">
      <c r="B25" s="28" t="s">
        <v>142</v>
      </c>
      <c r="K25" s="29"/>
      <c r="T25" s="179" t="s">
        <v>1</v>
      </c>
      <c r="U25" s="179"/>
      <c r="V25" s="179"/>
      <c r="X25" s="180"/>
      <c r="Y25" s="181"/>
      <c r="Z25" s="181"/>
      <c r="AA25" s="182"/>
      <c r="AG25" s="4" t="str">
        <f>AL24</f>
        <v>South West</v>
      </c>
      <c r="AH25" s="2"/>
      <c r="AI25" s="2"/>
      <c r="AJ25" s="87" t="s">
        <v>37</v>
      </c>
      <c r="AK25" s="2"/>
      <c r="AL25" s="2">
        <v>1</v>
      </c>
      <c r="AM25" s="2">
        <v>0</v>
      </c>
      <c r="AN25" s="2" t="s">
        <v>134</v>
      </c>
      <c r="AO25" s="2"/>
      <c r="AP25" s="2"/>
      <c r="AQ25" s="2"/>
      <c r="AR25" s="2"/>
      <c r="AS25" s="2"/>
    </row>
    <row r="26" spans="33:45" ht="15">
      <c r="AG26" s="2"/>
      <c r="AH26" s="2"/>
      <c r="AI26" s="2"/>
      <c r="AJ26" s="2"/>
      <c r="AK26" s="2"/>
      <c r="AL26" s="2">
        <v>2</v>
      </c>
      <c r="AM26" s="2">
        <v>45</v>
      </c>
      <c r="AN26" s="2" t="s">
        <v>135</v>
      </c>
      <c r="AO26" s="2"/>
      <c r="AP26" s="2"/>
      <c r="AQ26" s="2"/>
      <c r="AR26" s="2"/>
      <c r="AS26" s="2"/>
    </row>
    <row r="27" spans="7:45" ht="15">
      <c r="G27" s="29"/>
      <c r="AG27" s="2"/>
      <c r="AH27" s="2"/>
      <c r="AI27" s="2"/>
      <c r="AJ27" s="2"/>
      <c r="AK27" s="2"/>
      <c r="AL27" s="2">
        <v>3</v>
      </c>
      <c r="AM27" s="2">
        <v>90</v>
      </c>
      <c r="AN27" s="2" t="s">
        <v>136</v>
      </c>
      <c r="AO27" s="2"/>
      <c r="AP27" s="2"/>
      <c r="AQ27" s="2"/>
      <c r="AR27" s="2"/>
      <c r="AS27" s="2"/>
    </row>
    <row r="28" spans="4:45" ht="17.25">
      <c r="D28" s="29"/>
      <c r="E28" s="179" t="s">
        <v>143</v>
      </c>
      <c r="F28" s="179"/>
      <c r="G28" s="179"/>
      <c r="H28" s="212">
        <f>AP24</f>
        <v>225</v>
      </c>
      <c r="I28" s="212"/>
      <c r="J28" s="93" t="s">
        <v>32</v>
      </c>
      <c r="AG28" s="2"/>
      <c r="AH28" s="2"/>
      <c r="AI28" s="2"/>
      <c r="AJ28" s="2"/>
      <c r="AK28" s="2"/>
      <c r="AL28" s="2">
        <v>4</v>
      </c>
      <c r="AM28" s="2">
        <v>135</v>
      </c>
      <c r="AN28" s="2" t="s">
        <v>138</v>
      </c>
      <c r="AO28" s="2"/>
      <c r="AP28" s="2"/>
      <c r="AQ28" s="2"/>
      <c r="AR28" s="2"/>
      <c r="AS28" s="2"/>
    </row>
    <row r="29" spans="33:45" ht="15">
      <c r="AG29" s="2"/>
      <c r="AH29" s="2"/>
      <c r="AI29" s="2"/>
      <c r="AJ29" s="2"/>
      <c r="AK29" s="2"/>
      <c r="AL29" s="2">
        <v>5</v>
      </c>
      <c r="AM29" s="2">
        <v>180</v>
      </c>
      <c r="AN29" s="2" t="s">
        <v>137</v>
      </c>
      <c r="AO29" s="2"/>
      <c r="AP29" s="2"/>
      <c r="AQ29" s="2"/>
      <c r="AR29" s="2"/>
      <c r="AS29" s="2"/>
    </row>
    <row r="30" spans="33:45" ht="15">
      <c r="AG30" s="2"/>
      <c r="AH30" s="2"/>
      <c r="AI30" s="2"/>
      <c r="AJ30" s="2"/>
      <c r="AK30" s="2"/>
      <c r="AL30" s="2">
        <v>6</v>
      </c>
      <c r="AM30" s="2">
        <v>225</v>
      </c>
      <c r="AN30" s="2" t="s">
        <v>139</v>
      </c>
      <c r="AO30" s="2"/>
      <c r="AP30" s="2"/>
      <c r="AQ30" s="2"/>
      <c r="AR30" s="2"/>
      <c r="AS30" s="2"/>
    </row>
    <row r="31" spans="33:45" ht="15.75" thickBot="1">
      <c r="AG31" s="2"/>
      <c r="AH31" s="2"/>
      <c r="AI31" s="2"/>
      <c r="AJ31" s="2"/>
      <c r="AK31" s="2"/>
      <c r="AL31" s="2">
        <v>7</v>
      </c>
      <c r="AM31" s="2">
        <v>270</v>
      </c>
      <c r="AN31" s="2" t="s">
        <v>140</v>
      </c>
      <c r="AO31" s="2"/>
      <c r="AP31" s="2"/>
      <c r="AQ31" s="2"/>
      <c r="AR31" s="2"/>
      <c r="AS31" s="2"/>
    </row>
    <row r="32" spans="2:45" ht="15.75" thickBot="1">
      <c r="B32" s="28" t="s">
        <v>127</v>
      </c>
      <c r="T32" s="179" t="s">
        <v>1</v>
      </c>
      <c r="U32" s="179"/>
      <c r="V32" s="179"/>
      <c r="X32" s="180"/>
      <c r="Y32" s="181"/>
      <c r="Z32" s="181"/>
      <c r="AA32" s="182"/>
      <c r="AB32" s="28" t="s">
        <v>129</v>
      </c>
      <c r="AG32" s="4">
        <f>AK38-AK37</f>
        <v>16</v>
      </c>
      <c r="AH32" s="2"/>
      <c r="AI32" s="2"/>
      <c r="AJ32" s="87" t="s">
        <v>37</v>
      </c>
      <c r="AK32" s="2"/>
      <c r="AL32" s="2">
        <v>8</v>
      </c>
      <c r="AM32" s="2">
        <v>315</v>
      </c>
      <c r="AN32" s="2" t="s">
        <v>141</v>
      </c>
      <c r="AO32" s="2"/>
      <c r="AP32" s="2"/>
      <c r="AQ32" s="2"/>
      <c r="AR32" s="2"/>
      <c r="AS32" s="2"/>
    </row>
    <row r="33" spans="3:45" ht="15">
      <c r="C33" s="28" t="s">
        <v>128</v>
      </c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</row>
    <row r="34" spans="33:45" ht="15"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</row>
    <row r="35" spans="33:45" ht="15"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</row>
    <row r="36" spans="3:45" ht="15">
      <c r="C36" s="179" t="s">
        <v>123</v>
      </c>
      <c r="D36" s="179"/>
      <c r="E36" s="179"/>
      <c r="F36" s="179"/>
      <c r="G36" s="179"/>
      <c r="H36" s="179">
        <v>2002</v>
      </c>
      <c r="I36" s="179"/>
      <c r="J36" s="179">
        <v>2003</v>
      </c>
      <c r="K36" s="179"/>
      <c r="L36" s="179">
        <v>2004</v>
      </c>
      <c r="M36" s="179"/>
      <c r="N36" s="179">
        <v>2005</v>
      </c>
      <c r="O36" s="179"/>
      <c r="P36" s="179">
        <v>2006</v>
      </c>
      <c r="Q36" s="179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</row>
    <row r="37" spans="3:45" ht="15">
      <c r="C37" s="179" t="s">
        <v>124</v>
      </c>
      <c r="D37" s="179"/>
      <c r="E37" s="179"/>
      <c r="F37" s="179"/>
      <c r="G37" s="179"/>
      <c r="H37" s="179">
        <f ca="1">ROUND(RAND()*(4-1)+1,0)</f>
        <v>4</v>
      </c>
      <c r="I37" s="179"/>
      <c r="J37" s="179">
        <f ca="1">ROUND(RAND()*(4-1)+1,0)</f>
        <v>2</v>
      </c>
      <c r="K37" s="179"/>
      <c r="L37" s="179">
        <f ca="1">ROUND(RAND()*(4-1)+1,0)</f>
        <v>2</v>
      </c>
      <c r="M37" s="179"/>
      <c r="N37" s="179">
        <f ca="1">ROUND(RAND()*(4-1)+1,0)</f>
        <v>1</v>
      </c>
      <c r="O37" s="179"/>
      <c r="P37" s="179">
        <f ca="1">ROUND(RAND()*(4-1)+1,0)</f>
        <v>1</v>
      </c>
      <c r="Q37" s="179"/>
      <c r="AG37" s="2"/>
      <c r="AH37" s="2"/>
      <c r="AI37" s="2"/>
      <c r="AJ37" s="2"/>
      <c r="AK37" s="2">
        <f>SUM(H37:Q37)</f>
        <v>10</v>
      </c>
      <c r="AL37" s="2"/>
      <c r="AM37" s="2"/>
      <c r="AN37" s="2"/>
      <c r="AO37" s="2"/>
      <c r="AP37" s="2"/>
      <c r="AQ37" s="2"/>
      <c r="AR37" s="2"/>
      <c r="AS37" s="2"/>
    </row>
    <row r="38" spans="3:45" ht="15">
      <c r="C38" s="179" t="s">
        <v>125</v>
      </c>
      <c r="D38" s="179"/>
      <c r="E38" s="179"/>
      <c r="F38" s="179"/>
      <c r="G38" s="179"/>
      <c r="H38" s="179">
        <f ca="1">ROUND(RAND()*(6-3)+3,0)</f>
        <v>6</v>
      </c>
      <c r="I38" s="179"/>
      <c r="J38" s="179">
        <f ca="1">ROUND(RAND()*(6-3)+3,0)</f>
        <v>4</v>
      </c>
      <c r="K38" s="179"/>
      <c r="L38" s="179">
        <f ca="1">ROUND(RAND()*(6-3)+3,0)</f>
        <v>5</v>
      </c>
      <c r="M38" s="179"/>
      <c r="N38" s="179">
        <f ca="1">ROUND(RAND()*(6-3)+3,0)</f>
        <v>5</v>
      </c>
      <c r="O38" s="179"/>
      <c r="P38" s="179">
        <f ca="1">ROUND(RAND()*(6-3)+3,0)</f>
        <v>6</v>
      </c>
      <c r="Q38" s="179"/>
      <c r="AG38" s="2"/>
      <c r="AH38" s="2"/>
      <c r="AI38" s="2"/>
      <c r="AJ38" s="2"/>
      <c r="AK38" s="2">
        <f>SUM(H38:Q38)</f>
        <v>26</v>
      </c>
      <c r="AL38" s="2"/>
      <c r="AM38" s="2"/>
      <c r="AN38" s="2"/>
      <c r="AO38" s="2"/>
      <c r="AP38" s="2"/>
      <c r="AQ38" s="2"/>
      <c r="AR38" s="2"/>
      <c r="AS38" s="2"/>
    </row>
    <row r="39" spans="3:45" ht="15">
      <c r="C39" s="179" t="s">
        <v>126</v>
      </c>
      <c r="D39" s="179"/>
      <c r="E39" s="179"/>
      <c r="F39" s="179"/>
      <c r="G39" s="179"/>
      <c r="H39" s="179">
        <f ca="1">ROUND(RAND()*(8-2)+2,0)</f>
        <v>5</v>
      </c>
      <c r="I39" s="179"/>
      <c r="J39" s="179">
        <f ca="1">ROUND(RAND()*(8-2)+2,0)</f>
        <v>4</v>
      </c>
      <c r="K39" s="179"/>
      <c r="L39" s="179">
        <f ca="1">ROUND(RAND()*(8-2)+2,0)</f>
        <v>5</v>
      </c>
      <c r="M39" s="179"/>
      <c r="N39" s="179">
        <f ca="1">ROUND(RAND()*(8-2)+2,0)</f>
        <v>8</v>
      </c>
      <c r="O39" s="179"/>
      <c r="P39" s="179">
        <f ca="1">ROUND(RAND()*(8-2)+2,0)</f>
        <v>3</v>
      </c>
      <c r="Q39" s="179"/>
      <c r="AG39" s="2"/>
      <c r="AH39" s="2"/>
      <c r="AI39" s="2"/>
      <c r="AJ39" s="2"/>
      <c r="AK39" s="2">
        <f>SUM(H39:Q39)</f>
        <v>25</v>
      </c>
      <c r="AL39" s="2"/>
      <c r="AM39" s="2"/>
      <c r="AN39" s="2"/>
      <c r="AO39" s="2"/>
      <c r="AP39" s="2"/>
      <c r="AQ39" s="2"/>
      <c r="AR39" s="2"/>
      <c r="AS39" s="2"/>
    </row>
    <row r="40" spans="8:45" ht="15">
      <c r="H40" s="179"/>
      <c r="I40" s="179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</row>
    <row r="41" spans="8:45" ht="15">
      <c r="H41" s="179"/>
      <c r="I41" s="179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</row>
    <row r="42" spans="8:45" ht="15">
      <c r="H42" s="179"/>
      <c r="I42" s="179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</row>
    <row r="43" spans="8:45" ht="15">
      <c r="H43" s="179"/>
      <c r="I43" s="179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</row>
    <row r="44" spans="33:45" ht="15">
      <c r="AG44" s="2">
        <f ca="1">ROUND(RAND()*(5-1)+1,0)</f>
        <v>3</v>
      </c>
      <c r="AH44" s="86" t="str">
        <f>LOOKUP(AG44,AI47:AI51,AJ47:AJ51)</f>
        <v>Wednesday</v>
      </c>
      <c r="AI44" s="86">
        <f>LOOKUP(AG44,AI47:AI51,AL47:AL51)</f>
        <v>50</v>
      </c>
      <c r="AJ44" s="2"/>
      <c r="AK44" s="2"/>
      <c r="AL44" s="2"/>
      <c r="AM44" s="2"/>
      <c r="AN44" s="2"/>
      <c r="AO44" s="2"/>
      <c r="AP44" s="2"/>
      <c r="AQ44" s="2"/>
      <c r="AR44" s="2"/>
      <c r="AS44" s="2"/>
    </row>
    <row r="45" spans="2:45" ht="15">
      <c r="B45" s="28" t="s">
        <v>130</v>
      </c>
      <c r="AG45" s="2">
        <f ca="1">ROUND(RAND()*(5-1)+1,0)</f>
        <v>5</v>
      </c>
      <c r="AH45" s="86" t="str">
        <f>LOOKUP(AG45,AI47:AI51,AJ47:AJ51)</f>
        <v>Friday</v>
      </c>
      <c r="AI45" s="86">
        <f>LOOKUP(AG45,AI47:AI51,AK47:AK51)</f>
        <v>69</v>
      </c>
      <c r="AJ45" s="2"/>
      <c r="AK45" s="2"/>
      <c r="AL45" s="2"/>
      <c r="AM45" s="2"/>
      <c r="AN45" s="2"/>
      <c r="AO45" s="2"/>
      <c r="AP45" s="2"/>
      <c r="AQ45" s="2"/>
      <c r="AR45" s="2"/>
      <c r="AS45" s="2"/>
    </row>
    <row r="46" spans="6:45" ht="15">
      <c r="F46" s="179"/>
      <c r="G46" s="179"/>
      <c r="AG46" s="2"/>
      <c r="AH46" s="2"/>
      <c r="AI46" s="2"/>
      <c r="AJ46" s="86" t="s">
        <v>5</v>
      </c>
      <c r="AK46" s="86" t="s">
        <v>12</v>
      </c>
      <c r="AL46" s="2" t="s">
        <v>103</v>
      </c>
      <c r="AM46" s="2"/>
      <c r="AN46" s="2"/>
      <c r="AO46" s="2"/>
      <c r="AP46" s="2"/>
      <c r="AQ46" s="2"/>
      <c r="AR46" s="2"/>
      <c r="AS46" s="2"/>
    </row>
    <row r="47" spans="6:45" ht="15.75" thickBot="1">
      <c r="F47" s="29"/>
      <c r="G47" s="29"/>
      <c r="AG47" s="2"/>
      <c r="AH47" s="2"/>
      <c r="AI47" s="2">
        <v>1</v>
      </c>
      <c r="AJ47" s="103" t="s">
        <v>6</v>
      </c>
      <c r="AK47" s="8">
        <f ca="1">(ROUND(RAND()*(20-15)+15,0))</f>
        <v>16</v>
      </c>
      <c r="AL47" s="8">
        <f ca="1">(ROUND(RAND()*(13-10)+10,0))</f>
        <v>12</v>
      </c>
      <c r="AM47" s="8"/>
      <c r="AN47" s="2"/>
      <c r="AO47" s="2"/>
      <c r="AP47" s="2"/>
      <c r="AQ47" s="2"/>
      <c r="AR47" s="2"/>
      <c r="AS47" s="2"/>
    </row>
    <row r="48" spans="3:45" ht="15.75" thickBot="1">
      <c r="C48" s="28" t="s">
        <v>131</v>
      </c>
      <c r="N48" s="28" t="str">
        <f>AH45</f>
        <v>Friday</v>
      </c>
      <c r="T48" s="179" t="s">
        <v>1</v>
      </c>
      <c r="U48" s="179"/>
      <c r="V48" s="179"/>
      <c r="X48" s="180"/>
      <c r="Y48" s="181"/>
      <c r="Z48" s="181"/>
      <c r="AA48" s="182"/>
      <c r="AG48" s="4">
        <f>AI45</f>
        <v>69</v>
      </c>
      <c r="AH48" s="2"/>
      <c r="AI48" s="2">
        <v>2</v>
      </c>
      <c r="AJ48" s="103" t="s">
        <v>7</v>
      </c>
      <c r="AK48" s="8">
        <f ca="1">(ROUND(RAND()*(35-26)+26,0))</f>
        <v>28</v>
      </c>
      <c r="AL48" s="8">
        <f ca="1">(ROUND(RAND()*(25-20)+20,0))</f>
        <v>20</v>
      </c>
      <c r="AM48" s="8"/>
      <c r="AN48" s="2"/>
      <c r="AO48" s="2"/>
      <c r="AP48" s="2"/>
      <c r="AQ48" s="2"/>
      <c r="AR48" s="2"/>
      <c r="AS48" s="2"/>
    </row>
    <row r="49" spans="33:45" ht="15.75" thickBot="1">
      <c r="AG49" s="2"/>
      <c r="AH49" s="2"/>
      <c r="AI49" s="2">
        <v>3</v>
      </c>
      <c r="AJ49" s="103" t="s">
        <v>8</v>
      </c>
      <c r="AK49" s="8">
        <f ca="1">(ROUND(RAND()*(40-35)+35,0))</f>
        <v>38</v>
      </c>
      <c r="AL49" s="8">
        <f ca="1">(ROUND(RAND()*(50-46)+46,0))</f>
        <v>50</v>
      </c>
      <c r="AM49" s="8"/>
      <c r="AN49" s="2"/>
      <c r="AO49" s="2"/>
      <c r="AP49" s="2"/>
      <c r="AQ49" s="2"/>
      <c r="AR49" s="2"/>
      <c r="AS49" s="2"/>
    </row>
    <row r="50" spans="3:45" ht="15.75" thickBot="1">
      <c r="C50" s="91" t="s">
        <v>132</v>
      </c>
      <c r="N50" s="28" t="str">
        <f>AH44</f>
        <v>Wednesday</v>
      </c>
      <c r="T50" s="179" t="s">
        <v>1</v>
      </c>
      <c r="U50" s="179"/>
      <c r="V50" s="179"/>
      <c r="X50" s="180"/>
      <c r="Y50" s="181"/>
      <c r="Z50" s="181"/>
      <c r="AA50" s="182"/>
      <c r="AG50" s="2">
        <f>AI44</f>
        <v>50</v>
      </c>
      <c r="AH50" s="2"/>
      <c r="AI50" s="2">
        <v>4</v>
      </c>
      <c r="AJ50" s="103" t="s">
        <v>9</v>
      </c>
      <c r="AK50" s="8">
        <f ca="1">(ROUND(RAND()*(55-45)+45,0))</f>
        <v>54</v>
      </c>
      <c r="AL50" s="8">
        <f ca="1">(ROUND(RAND()*(40-35)+35,0))</f>
        <v>37</v>
      </c>
      <c r="AM50" s="8"/>
      <c r="AN50" s="2"/>
      <c r="AO50" s="2"/>
      <c r="AP50" s="2"/>
      <c r="AQ50" s="2"/>
      <c r="AR50" s="2"/>
      <c r="AS50" s="2"/>
    </row>
    <row r="51" spans="33:45" ht="15.75" thickBot="1">
      <c r="AG51" s="2"/>
      <c r="AH51" s="2"/>
      <c r="AI51" s="2">
        <v>5</v>
      </c>
      <c r="AJ51" s="103" t="s">
        <v>10</v>
      </c>
      <c r="AK51" s="8">
        <f ca="1">(ROUND(RAND()*(70-67)+67,0))</f>
        <v>69</v>
      </c>
      <c r="AL51" s="8">
        <f ca="1">(ROUND(RAND()*(65-60)+60,0))</f>
        <v>61</v>
      </c>
      <c r="AM51" s="8"/>
      <c r="AN51" s="2"/>
      <c r="AO51" s="2"/>
      <c r="AP51" s="2"/>
      <c r="AQ51" s="2"/>
      <c r="AR51" s="2"/>
      <c r="AS51" s="2"/>
    </row>
    <row r="52" spans="3:45" ht="15.75" thickBot="1">
      <c r="C52" s="28" t="s">
        <v>133</v>
      </c>
      <c r="T52" s="179" t="s">
        <v>1</v>
      </c>
      <c r="U52" s="179"/>
      <c r="V52" s="179"/>
      <c r="X52" s="180"/>
      <c r="Y52" s="181"/>
      <c r="Z52" s="181"/>
      <c r="AA52" s="182"/>
      <c r="AG52" s="2">
        <f>(AK47-AL47)+(AK48-AL48)+(AK49-AL49)+(AK50-AL50)+(AK51-AL51)</f>
        <v>25</v>
      </c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</row>
    <row r="53" spans="33:45" ht="15"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</row>
    <row r="54" spans="33:45" ht="15"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</row>
    <row r="55" spans="33:45" ht="15"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</row>
    <row r="56" spans="33:45" ht="15"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</row>
    <row r="57" spans="33:45" ht="15"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</row>
    <row r="58" spans="33:45" ht="15"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</row>
    <row r="59" spans="33:45" ht="15"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</row>
    <row r="60" spans="33:45" ht="15"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</row>
    <row r="61" spans="33:45" ht="15"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</row>
    <row r="62" spans="33:45" ht="15"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</row>
    <row r="63" spans="33:45" ht="15"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</row>
  </sheetData>
  <sheetProtection password="DD01" sheet="1" objects="1" scenarios="1" selectLockedCells="1"/>
  <mergeCells count="59">
    <mergeCell ref="F46:G46"/>
    <mergeCell ref="T48:V48"/>
    <mergeCell ref="X48:AA48"/>
    <mergeCell ref="H42:I42"/>
    <mergeCell ref="T50:V50"/>
    <mergeCell ref="X50:AA50"/>
    <mergeCell ref="T52:V52"/>
    <mergeCell ref="X52:AA52"/>
    <mergeCell ref="H43:I43"/>
    <mergeCell ref="H28:I28"/>
    <mergeCell ref="H37:I37"/>
    <mergeCell ref="H38:I38"/>
    <mergeCell ref="H39:I39"/>
    <mergeCell ref="H40:I40"/>
    <mergeCell ref="H41:I41"/>
    <mergeCell ref="L36:M36"/>
    <mergeCell ref="T23:V23"/>
    <mergeCell ref="X23:AA23"/>
    <mergeCell ref="T25:V25"/>
    <mergeCell ref="X25:AA25"/>
    <mergeCell ref="T32:V32"/>
    <mergeCell ref="X32:AA32"/>
    <mergeCell ref="X17:AA17"/>
    <mergeCell ref="T21:V21"/>
    <mergeCell ref="X21:AA21"/>
    <mergeCell ref="T10:V10"/>
    <mergeCell ref="X10:AA10"/>
    <mergeCell ref="T14:V14"/>
    <mergeCell ref="X14:AA14"/>
    <mergeCell ref="P36:Q36"/>
    <mergeCell ref="C36:G36"/>
    <mergeCell ref="B2:AG4"/>
    <mergeCell ref="G6:I6"/>
    <mergeCell ref="T6:V6"/>
    <mergeCell ref="X6:AA6"/>
    <mergeCell ref="T8:V8"/>
    <mergeCell ref="X8:AA8"/>
    <mergeCell ref="E28:G28"/>
    <mergeCell ref="T17:V17"/>
    <mergeCell ref="J39:K39"/>
    <mergeCell ref="L39:M39"/>
    <mergeCell ref="N39:O39"/>
    <mergeCell ref="P39:Q39"/>
    <mergeCell ref="C37:G37"/>
    <mergeCell ref="C38:G38"/>
    <mergeCell ref="C39:G39"/>
    <mergeCell ref="J37:K37"/>
    <mergeCell ref="L37:M37"/>
    <mergeCell ref="N37:O37"/>
    <mergeCell ref="M10:O10"/>
    <mergeCell ref="G23:H23"/>
    <mergeCell ref="P37:Q37"/>
    <mergeCell ref="J38:K38"/>
    <mergeCell ref="L38:M38"/>
    <mergeCell ref="N38:O38"/>
    <mergeCell ref="P38:Q38"/>
    <mergeCell ref="H36:I36"/>
    <mergeCell ref="J36:K36"/>
    <mergeCell ref="N36:O36"/>
  </mergeCells>
  <conditionalFormatting sqref="X6:AA6">
    <cfRule type="cellIs" priority="23" dxfId="1" operator="notEqual" stopIfTrue="1">
      <formula>$AG$6</formula>
    </cfRule>
    <cfRule type="cellIs" priority="24" dxfId="106" operator="equal" stopIfTrue="1">
      <formula>$AG$6</formula>
    </cfRule>
  </conditionalFormatting>
  <conditionalFormatting sqref="X8:AA8">
    <cfRule type="cellIs" priority="21" dxfId="1" operator="notEqual" stopIfTrue="1">
      <formula>$AG$8</formula>
    </cfRule>
    <cfRule type="cellIs" priority="22" dxfId="106" operator="equal" stopIfTrue="1">
      <formula>$AG$8</formula>
    </cfRule>
  </conditionalFormatting>
  <conditionalFormatting sqref="X14:AA14">
    <cfRule type="cellIs" priority="17" dxfId="1" operator="notEqual" stopIfTrue="1">
      <formula>$AG14</formula>
    </cfRule>
    <cfRule type="cellIs" priority="18" dxfId="106" operator="equal" stopIfTrue="1">
      <formula>$AG14</formula>
    </cfRule>
  </conditionalFormatting>
  <conditionalFormatting sqref="X17:AA17">
    <cfRule type="cellIs" priority="15" dxfId="1" operator="notEqual" stopIfTrue="1">
      <formula>$AG17</formula>
    </cfRule>
    <cfRule type="cellIs" priority="16" dxfId="106" operator="equal" stopIfTrue="1">
      <formula>$AG17</formula>
    </cfRule>
  </conditionalFormatting>
  <conditionalFormatting sqref="X10:AA10">
    <cfRule type="cellIs" priority="19" dxfId="1" operator="notEqual" stopIfTrue="1">
      <formula>$AG10</formula>
    </cfRule>
    <cfRule type="cellIs" priority="20" dxfId="106" operator="equal" stopIfTrue="1">
      <formula>$AG10</formula>
    </cfRule>
  </conditionalFormatting>
  <conditionalFormatting sqref="X21:AA21">
    <cfRule type="cellIs" priority="13" dxfId="1" operator="notEqual" stopIfTrue="1">
      <formula>$AG21</formula>
    </cfRule>
    <cfRule type="cellIs" priority="14" dxfId="106" operator="equal" stopIfTrue="1">
      <formula>$AG21</formula>
    </cfRule>
  </conditionalFormatting>
  <conditionalFormatting sqref="X23:AA23">
    <cfRule type="cellIs" priority="11" dxfId="1" operator="notEqual" stopIfTrue="1">
      <formula>$AG23</formula>
    </cfRule>
    <cfRule type="cellIs" priority="12" dxfId="106" operator="equal" stopIfTrue="1">
      <formula>$AG23</formula>
    </cfRule>
  </conditionalFormatting>
  <conditionalFormatting sqref="X25:AA25">
    <cfRule type="cellIs" priority="9" dxfId="1" operator="notEqual" stopIfTrue="1">
      <formula>$AG25</formula>
    </cfRule>
    <cfRule type="cellIs" priority="10" dxfId="106" operator="equal" stopIfTrue="1">
      <formula>$AG25</formula>
    </cfRule>
  </conditionalFormatting>
  <conditionalFormatting sqref="X32:AA32">
    <cfRule type="cellIs" priority="7" dxfId="1" operator="notEqual" stopIfTrue="1">
      <formula>$AG32</formula>
    </cfRule>
    <cfRule type="cellIs" priority="8" dxfId="106" operator="equal" stopIfTrue="1">
      <formula>$AG32</formula>
    </cfRule>
  </conditionalFormatting>
  <conditionalFormatting sqref="X48:AA48">
    <cfRule type="cellIs" priority="5" dxfId="1" operator="notEqual" stopIfTrue="1">
      <formula>$AG48</formula>
    </cfRule>
    <cfRule type="cellIs" priority="6" dxfId="106" operator="equal" stopIfTrue="1">
      <formula>$AG48</formula>
    </cfRule>
  </conditionalFormatting>
  <conditionalFormatting sqref="X50:AA50">
    <cfRule type="cellIs" priority="3" dxfId="1" operator="notEqual" stopIfTrue="1">
      <formula>$AG50</formula>
    </cfRule>
    <cfRule type="cellIs" priority="4" dxfId="106" operator="equal" stopIfTrue="1">
      <formula>$AG50</formula>
    </cfRule>
  </conditionalFormatting>
  <conditionalFormatting sqref="X52:AA52">
    <cfRule type="cellIs" priority="1" dxfId="1" operator="notEqual" stopIfTrue="1">
      <formula>$AG52</formula>
    </cfRule>
    <cfRule type="cellIs" priority="2" dxfId="106" operator="equal" stopIfTrue="1">
      <formula>$AG52</formula>
    </cfRule>
  </conditionalFormatting>
  <printOptions horizontalCentered="1" vertic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Bernie</dc:creator>
  <cp:keywords/>
  <dc:description/>
  <cp:lastModifiedBy>Bernie</cp:lastModifiedBy>
  <cp:lastPrinted>2009-07-21T21:22:05Z</cp:lastPrinted>
  <dcterms:created xsi:type="dcterms:W3CDTF">2007-11-19T20:53:02Z</dcterms:created>
  <dcterms:modified xsi:type="dcterms:W3CDTF">2020-03-22T20:30:12Z</dcterms:modified>
  <cp:category/>
  <cp:version/>
  <cp:contentType/>
  <cp:contentStatus/>
</cp:coreProperties>
</file>